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510" windowWidth="20880" windowHeight="10005" activeTab="2"/>
  </bookViews>
  <sheets>
    <sheet name="总" sheetId="1" r:id="rId1"/>
    <sheet name="16-17业绩分汇总" sheetId="7" r:id="rId2"/>
    <sheet name="16-17业绩明细" sheetId="5" r:id="rId3"/>
    <sheet name="基础数据" sheetId="4" r:id="rId4"/>
    <sheet name="计分标准" sheetId="6" r:id="rId5"/>
  </sheets>
  <definedNames>
    <definedName name="_xlnm._FilterDatabase" localSheetId="2" hidden="1">'16-17业绩明细'!$A$2:$R$53</definedName>
    <definedName name="_xlnm._FilterDatabase" localSheetId="0" hidden="1">总!$2:$72</definedName>
    <definedName name="_xlnm.Print_Titles" localSheetId="0">总!$1:$2</definedName>
  </definedNames>
  <calcPr calcId="124519"/>
  <pivotCaches>
    <pivotCache cacheId="0" r:id="rId6"/>
  </pivotCaches>
</workbook>
</file>

<file path=xl/calcChain.xml><?xml version="1.0" encoding="utf-8"?>
<calcChain xmlns="http://schemas.openxmlformats.org/spreadsheetml/2006/main">
  <c r="Q92" i="5"/>
  <c r="Q93"/>
  <c r="Q94"/>
  <c r="Q95"/>
  <c r="Q96"/>
  <c r="Q97"/>
  <c r="Q98"/>
  <c r="Q99"/>
  <c r="Q100"/>
  <c r="Q101"/>
  <c r="Q102"/>
  <c r="Q103"/>
  <c r="Q104"/>
  <c r="Q105"/>
  <c r="Q106"/>
  <c r="Q107"/>
  <c r="Q108"/>
  <c r="Q109"/>
  <c r="Q91"/>
  <c r="Q62"/>
  <c r="Q63"/>
  <c r="Q64"/>
  <c r="Q65"/>
  <c r="Q66"/>
  <c r="Q67"/>
  <c r="Q68"/>
  <c r="Q69"/>
  <c r="Q70"/>
  <c r="Q71"/>
  <c r="Q72"/>
  <c r="Q73"/>
  <c r="Q74"/>
  <c r="Q75"/>
  <c r="Q76"/>
  <c r="Q77"/>
  <c r="Q78"/>
  <c r="Q79"/>
  <c r="Q80"/>
  <c r="Q81"/>
  <c r="Q82"/>
  <c r="Q83"/>
  <c r="Q84"/>
  <c r="Q85"/>
  <c r="Q86"/>
  <c r="Q87"/>
  <c r="Q88"/>
  <c r="Q89"/>
  <c r="Q90"/>
  <c r="Q61"/>
  <c r="Q8"/>
  <c r="Q7"/>
  <c r="Q6"/>
  <c r="Q60"/>
  <c r="J60"/>
  <c r="Q59"/>
  <c r="J59"/>
  <c r="Q58"/>
  <c r="J58"/>
  <c r="Q57"/>
  <c r="J57"/>
  <c r="Q56"/>
  <c r="J56"/>
  <c r="Q55"/>
  <c r="J55"/>
  <c r="Q54"/>
  <c r="J54"/>
  <c r="Q47"/>
  <c r="Q46"/>
  <c r="Q45"/>
  <c r="Q44"/>
  <c r="Q19"/>
  <c r="Q18"/>
  <c r="Q17"/>
  <c r="Q16"/>
  <c r="Q42"/>
  <c r="Q41"/>
  <c r="Q40"/>
  <c r="Q22"/>
  <c r="Q21"/>
  <c r="Q14"/>
  <c r="Q13"/>
  <c r="Q12"/>
  <c r="Q29"/>
  <c r="Q28"/>
  <c r="Q30"/>
  <c r="Q31"/>
  <c r="Q36"/>
  <c r="Q35"/>
  <c r="Q34"/>
  <c r="Q32"/>
  <c r="Q26"/>
  <c r="Q25"/>
  <c r="Q24"/>
  <c r="Q4"/>
  <c r="Q5"/>
  <c r="Q27" l="1"/>
  <c r="Q23"/>
  <c r="Q20"/>
  <c r="Q15"/>
  <c r="Q38"/>
  <c r="Q37"/>
  <c r="Q3"/>
  <c r="Q9"/>
  <c r="Q10"/>
  <c r="Q11"/>
  <c r="Q33"/>
  <c r="Q39"/>
  <c r="Q43"/>
  <c r="Q48"/>
  <c r="Q51"/>
  <c r="Q52"/>
  <c r="B51" i="1"/>
  <c r="B52" s="1"/>
  <c r="B53" s="1"/>
  <c r="B54" s="1"/>
  <c r="B55" s="1"/>
  <c r="B56" s="1"/>
  <c r="B44"/>
  <c r="B45" s="1"/>
  <c r="B46" s="1"/>
  <c r="B47" s="1"/>
  <c r="B48" s="1"/>
  <c r="B49" s="1"/>
  <c r="B38"/>
  <c r="B39" s="1"/>
  <c r="B40" s="1"/>
  <c r="B41" s="1"/>
  <c r="B42" s="1"/>
  <c r="B25"/>
  <c r="W5"/>
  <c r="F5"/>
  <c r="F27"/>
  <c r="F26"/>
  <c r="F25"/>
  <c r="F24"/>
  <c r="F20"/>
  <c r="F19"/>
  <c r="F17"/>
  <c r="F16"/>
  <c r="F15"/>
  <c r="F14"/>
  <c r="F13"/>
  <c r="F12"/>
  <c r="F11"/>
  <c r="F10"/>
  <c r="F9"/>
  <c r="F8"/>
  <c r="W40"/>
  <c r="F39"/>
  <c r="W45"/>
  <c r="F45"/>
  <c r="W4"/>
  <c r="W6"/>
  <c r="W7"/>
  <c r="W8"/>
  <c r="W9"/>
  <c r="W10"/>
  <c r="W11"/>
  <c r="W12"/>
  <c r="W13"/>
  <c r="W14"/>
  <c r="W15"/>
  <c r="W16"/>
  <c r="W17"/>
  <c r="W18"/>
  <c r="W19"/>
  <c r="W20"/>
  <c r="W24"/>
  <c r="W25"/>
  <c r="W26"/>
  <c r="W27"/>
  <c r="W28"/>
  <c r="W29"/>
  <c r="W30"/>
  <c r="W31"/>
  <c r="W32"/>
  <c r="W33"/>
  <c r="W34"/>
  <c r="W35"/>
  <c r="W36"/>
  <c r="W37"/>
  <c r="W38"/>
  <c r="W39"/>
  <c r="W41"/>
  <c r="W42"/>
  <c r="W43"/>
  <c r="W44"/>
  <c r="W46"/>
  <c r="W47"/>
  <c r="W48"/>
  <c r="W49"/>
  <c r="W50"/>
  <c r="W51"/>
  <c r="W52"/>
  <c r="W53"/>
  <c r="W54"/>
  <c r="W55"/>
  <c r="W56"/>
  <c r="W57"/>
  <c r="F4"/>
  <c r="F7"/>
  <c r="F29"/>
  <c r="F28"/>
  <c r="F44"/>
  <c r="F48"/>
  <c r="F47"/>
  <c r="F46"/>
  <c r="B26" l="1"/>
  <c r="B27" s="1"/>
  <c r="B28" l="1"/>
  <c r="B29" l="1"/>
  <c r="B30" l="1"/>
  <c r="B31" l="1"/>
  <c r="B32" l="1"/>
  <c r="B33" l="1"/>
  <c r="B34" l="1"/>
  <c r="B35" l="1"/>
  <c r="B36" l="1"/>
  <c r="F90" i="5" l="1"/>
  <c r="G7"/>
  <c r="O94"/>
  <c r="N65"/>
  <c r="G107"/>
  <c r="E61"/>
  <c r="J61" s="1"/>
  <c r="O81"/>
  <c r="C80"/>
  <c r="L109"/>
  <c r="E68"/>
  <c r="J68" s="1"/>
  <c r="G82"/>
  <c r="O100"/>
  <c r="C101"/>
  <c r="O86"/>
  <c r="L79"/>
  <c r="G84"/>
  <c r="F62"/>
  <c r="F6"/>
  <c r="F103"/>
  <c r="M88"/>
  <c r="L72"/>
  <c r="G105"/>
  <c r="L80"/>
  <c r="C78"/>
  <c r="L82"/>
  <c r="E66"/>
  <c r="J66" s="1"/>
  <c r="O62"/>
  <c r="F80"/>
  <c r="L103"/>
  <c r="M70"/>
  <c r="C100"/>
  <c r="L77"/>
  <c r="N64"/>
  <c r="M62"/>
  <c r="G92"/>
  <c r="L69"/>
  <c r="N105"/>
  <c r="C87"/>
  <c r="N101"/>
  <c r="L98"/>
  <c r="E69"/>
  <c r="J69" s="1"/>
  <c r="M98"/>
  <c r="M71"/>
  <c r="N108"/>
  <c r="C84"/>
  <c r="M78"/>
  <c r="G72"/>
  <c r="F82"/>
  <c r="N6"/>
  <c r="N94"/>
  <c r="E82"/>
  <c r="J82" s="1"/>
  <c r="M95"/>
  <c r="F64"/>
  <c r="E86"/>
  <c r="J86" s="1"/>
  <c r="O84"/>
  <c r="F65"/>
  <c r="C74"/>
  <c r="L62"/>
  <c r="O64"/>
  <c r="C94"/>
  <c r="G8"/>
  <c r="M61"/>
  <c r="O71"/>
  <c r="M74"/>
  <c r="C104"/>
  <c r="O105"/>
  <c r="N62"/>
  <c r="N89"/>
  <c r="E62"/>
  <c r="J62" s="1"/>
  <c r="N86"/>
  <c r="F63"/>
  <c r="C99"/>
  <c r="E85"/>
  <c r="J85" s="1"/>
  <c r="M87"/>
  <c r="N74"/>
  <c r="C61"/>
  <c r="C97"/>
  <c r="G62"/>
  <c r="F88"/>
  <c r="N109"/>
  <c r="G108"/>
  <c r="F89"/>
  <c r="F94"/>
  <c r="G80"/>
  <c r="O80"/>
  <c r="N91"/>
  <c r="N104"/>
  <c r="G103"/>
  <c r="O87"/>
  <c r="M90"/>
  <c r="C71"/>
  <c r="O79"/>
  <c r="M82"/>
  <c r="C63"/>
  <c r="M100"/>
  <c r="G79"/>
  <c r="O108"/>
  <c r="O98"/>
  <c r="E97"/>
  <c r="J97" s="1"/>
  <c r="O82"/>
  <c r="E89"/>
  <c r="J89" s="1"/>
  <c r="M80"/>
  <c r="C109"/>
  <c r="G74"/>
  <c r="O103"/>
  <c r="M96"/>
  <c r="G101"/>
  <c r="L76"/>
  <c r="E84"/>
  <c r="J84" s="1"/>
  <c r="M64"/>
  <c r="E92"/>
  <c r="J92" s="1"/>
  <c r="O89"/>
  <c r="E93"/>
  <c r="J93" s="1"/>
  <c r="L68"/>
  <c r="E76"/>
  <c r="J76" s="1"/>
  <c r="M105"/>
  <c r="O83"/>
  <c r="C68"/>
  <c r="M97"/>
  <c r="F95"/>
  <c r="L99"/>
  <c r="F78"/>
  <c r="F69"/>
  <c r="M83"/>
  <c r="F8"/>
  <c r="O75"/>
  <c r="O65"/>
  <c r="C64"/>
  <c r="N93"/>
  <c r="E101"/>
  <c r="J101" s="1"/>
  <c r="M85"/>
  <c r="M67"/>
  <c r="L89"/>
  <c r="E105"/>
  <c r="J105" s="1"/>
  <c r="M89"/>
  <c r="F91"/>
  <c r="M94"/>
  <c r="N90"/>
  <c r="C108"/>
  <c r="G61"/>
  <c r="F107"/>
  <c r="H8"/>
  <c r="F68"/>
  <c r="L100"/>
  <c r="C70"/>
  <c r="N63"/>
  <c r="L65"/>
  <c r="M65"/>
  <c r="N75"/>
  <c r="N67"/>
  <c r="N107"/>
  <c r="L87"/>
  <c r="M108"/>
  <c r="E80"/>
  <c r="J80" s="1"/>
  <c r="M109"/>
  <c r="N85"/>
  <c r="O69"/>
  <c r="G100"/>
  <c r="M73"/>
  <c r="N106"/>
  <c r="F74"/>
  <c r="N103"/>
  <c r="F84"/>
  <c r="L67"/>
  <c r="L108"/>
  <c r="G99"/>
  <c r="E6"/>
  <c r="J6" s="1"/>
  <c r="F105"/>
  <c r="E78"/>
  <c r="J78" s="1"/>
  <c r="L6"/>
  <c r="F106"/>
  <c r="C66"/>
  <c r="M84"/>
  <c r="E98"/>
  <c r="J98" s="1"/>
  <c r="F100"/>
  <c r="N76"/>
  <c r="G75"/>
  <c r="O104"/>
  <c r="M107"/>
  <c r="L91"/>
  <c r="N95"/>
  <c r="N68"/>
  <c r="G67"/>
  <c r="L96"/>
  <c r="M99"/>
  <c r="C102"/>
  <c r="G6"/>
  <c r="E96"/>
  <c r="J96" s="1"/>
  <c r="F77"/>
  <c r="N71"/>
  <c r="G70"/>
  <c r="O99"/>
  <c r="E106"/>
  <c r="J106" s="1"/>
  <c r="M69"/>
  <c r="G71"/>
  <c r="G83"/>
  <c r="F72"/>
  <c r="L93"/>
  <c r="F92"/>
  <c r="F73"/>
  <c r="C82"/>
  <c r="G66"/>
  <c r="G64"/>
  <c r="L88"/>
  <c r="C86"/>
  <c r="L90"/>
  <c r="E74"/>
  <c r="J74" s="1"/>
  <c r="F86"/>
  <c r="F99"/>
  <c r="L70"/>
  <c r="M86"/>
  <c r="C67"/>
  <c r="M7"/>
  <c r="N80"/>
  <c r="L7"/>
  <c r="O6"/>
  <c r="C88"/>
  <c r="L64"/>
  <c r="C62"/>
  <c r="L66"/>
  <c r="E99"/>
  <c r="J99" s="1"/>
  <c r="M102"/>
  <c r="O76"/>
  <c r="N66"/>
  <c r="O91"/>
  <c r="G88"/>
  <c r="M103"/>
  <c r="C106"/>
  <c r="C91"/>
  <c r="O97"/>
  <c r="O73"/>
  <c r="E70"/>
  <c r="J70" s="1"/>
  <c r="L86"/>
  <c r="E102"/>
  <c r="J102" s="1"/>
  <c r="C83"/>
  <c r="M104"/>
  <c r="L92"/>
  <c r="N88"/>
  <c r="N97"/>
  <c r="C6"/>
  <c r="L81"/>
  <c r="F97"/>
  <c r="M81"/>
  <c r="N102"/>
  <c r="F61"/>
  <c r="N84"/>
  <c r="E72"/>
  <c r="J72" s="1"/>
  <c r="M75"/>
  <c r="O7"/>
  <c r="M76"/>
  <c r="F101"/>
  <c r="O85"/>
  <c r="E88"/>
  <c r="J88" s="1"/>
  <c r="M68"/>
  <c r="C93"/>
  <c r="O77"/>
  <c r="O88"/>
  <c r="M101"/>
  <c r="N73"/>
  <c r="G95"/>
  <c r="N70"/>
  <c r="C96"/>
  <c r="L83"/>
  <c r="L61"/>
  <c r="L104"/>
  <c r="O92"/>
  <c r="E64"/>
  <c r="J64" s="1"/>
  <c r="O93"/>
  <c r="N69"/>
  <c r="O102"/>
  <c r="G87"/>
  <c r="O67"/>
  <c r="O106"/>
  <c r="C105"/>
  <c r="O90"/>
  <c r="G93"/>
  <c r="M77"/>
  <c r="F108"/>
  <c r="G90"/>
  <c r="O70"/>
  <c r="L63"/>
  <c r="G68"/>
  <c r="E8"/>
  <c r="J8" s="1"/>
  <c r="C95"/>
  <c r="G97"/>
  <c r="L73"/>
  <c r="G63"/>
  <c r="M92"/>
  <c r="N87"/>
  <c r="G86"/>
  <c r="O66"/>
  <c r="E73"/>
  <c r="J73" s="1"/>
  <c r="C81"/>
  <c r="L84"/>
  <c r="C72"/>
  <c r="C79"/>
  <c r="E67"/>
  <c r="J67" s="1"/>
  <c r="M91"/>
  <c r="G73"/>
  <c r="E90"/>
  <c r="J90" s="1"/>
  <c r="O68"/>
  <c r="F79"/>
  <c r="F109"/>
  <c r="G91"/>
  <c r="N100"/>
  <c r="E95"/>
  <c r="J95" s="1"/>
  <c r="O72"/>
  <c r="G104"/>
  <c r="F102"/>
  <c r="L105"/>
  <c r="O96"/>
  <c r="N78"/>
  <c r="E65"/>
  <c r="J65" s="1"/>
  <c r="O107"/>
  <c r="C76"/>
  <c r="E87"/>
  <c r="J87" s="1"/>
  <c r="M66"/>
  <c r="G98"/>
  <c r="L74"/>
  <c r="C77"/>
  <c r="F87"/>
  <c r="O8"/>
  <c r="O74"/>
  <c r="M63"/>
  <c r="G109"/>
  <c r="M93"/>
  <c r="E79"/>
  <c r="J79" s="1"/>
  <c r="H7"/>
  <c r="C107"/>
  <c r="F70"/>
  <c r="O61"/>
  <c r="E83"/>
  <c r="J83" s="1"/>
  <c r="L94"/>
  <c r="F7"/>
  <c r="F76"/>
  <c r="N98"/>
  <c r="F85"/>
  <c r="F66"/>
  <c r="C103"/>
  <c r="L95"/>
  <c r="F104"/>
  <c r="L8"/>
  <c r="E77"/>
  <c r="J77" s="1"/>
  <c r="O101"/>
  <c r="F96"/>
  <c r="F81"/>
  <c r="C69"/>
  <c r="O109"/>
  <c r="M72"/>
  <c r="E109"/>
  <c r="J109" s="1"/>
  <c r="L101"/>
  <c r="G102"/>
  <c r="E94"/>
  <c r="J94" s="1"/>
  <c r="L102"/>
  <c r="N99"/>
  <c r="G106"/>
  <c r="E100"/>
  <c r="J100" s="1"/>
  <c r="N92"/>
  <c r="M6"/>
  <c r="N77"/>
  <c r="G94"/>
  <c r="N79"/>
  <c r="C75"/>
  <c r="L107"/>
  <c r="N96"/>
  <c r="L78"/>
  <c r="N81"/>
  <c r="M106"/>
  <c r="G65"/>
  <c r="F75"/>
  <c r="C90"/>
  <c r="E107"/>
  <c r="J107" s="1"/>
  <c r="E71"/>
  <c r="J71" s="1"/>
  <c r="L75"/>
  <c r="L97"/>
  <c r="G89"/>
  <c r="E108"/>
  <c r="J108" s="1"/>
  <c r="E7"/>
  <c r="J7" s="1"/>
  <c r="N83"/>
  <c r="E81"/>
  <c r="J81" s="1"/>
  <c r="C73"/>
  <c r="F67"/>
  <c r="N72"/>
  <c r="N8"/>
  <c r="L85"/>
  <c r="C7"/>
  <c r="C8"/>
  <c r="E91"/>
  <c r="J91" s="1"/>
  <c r="F98"/>
  <c r="L71"/>
  <c r="G78"/>
  <c r="G76"/>
  <c r="F93"/>
  <c r="L106"/>
  <c r="O78"/>
  <c r="E103"/>
  <c r="J103" s="1"/>
  <c r="M79"/>
  <c r="C92"/>
  <c r="G77"/>
  <c r="O63"/>
  <c r="N82"/>
  <c r="F83"/>
  <c r="O95"/>
  <c r="G85"/>
  <c r="C85"/>
  <c r="E63"/>
  <c r="J63" s="1"/>
  <c r="F71"/>
  <c r="C65"/>
  <c r="C98"/>
  <c r="G69"/>
  <c r="E75"/>
  <c r="J75" s="1"/>
  <c r="C89"/>
  <c r="E104"/>
  <c r="J104" s="1"/>
  <c r="N61"/>
  <c r="G96"/>
  <c r="M8"/>
  <c r="N7"/>
  <c r="H6"/>
  <c r="G81"/>
  <c r="O16"/>
  <c r="N19"/>
  <c r="F44"/>
  <c r="M16"/>
  <c r="N45"/>
  <c r="F47"/>
  <c r="G47"/>
  <c r="C45"/>
  <c r="H46"/>
  <c r="O45"/>
  <c r="F46"/>
  <c r="F18"/>
  <c r="E44"/>
  <c r="J44" s="1"/>
  <c r="E17"/>
  <c r="J17" s="1"/>
  <c r="C19"/>
  <c r="L45"/>
  <c r="E19"/>
  <c r="J19" s="1"/>
  <c r="E16"/>
  <c r="J16" s="1"/>
  <c r="C17"/>
  <c r="L17"/>
  <c r="M45"/>
  <c r="H18"/>
  <c r="C18"/>
  <c r="M17"/>
  <c r="N44"/>
  <c r="O47"/>
  <c r="H47"/>
  <c r="M18"/>
  <c r="F17"/>
  <c r="O44"/>
  <c r="L19"/>
  <c r="H16"/>
  <c r="O46"/>
  <c r="G18"/>
  <c r="F45"/>
  <c r="O17"/>
  <c r="E46"/>
  <c r="J46" s="1"/>
  <c r="H45"/>
  <c r="M44"/>
  <c r="N17"/>
  <c r="C47"/>
  <c r="G17"/>
  <c r="F16"/>
  <c r="M47"/>
  <c r="H17"/>
  <c r="L44"/>
  <c r="O18"/>
  <c r="N47"/>
  <c r="M46"/>
  <c r="L16"/>
  <c r="C46"/>
  <c r="C16"/>
  <c r="N18"/>
  <c r="G45"/>
  <c r="M19"/>
  <c r="E47"/>
  <c r="J47" s="1"/>
  <c r="G44"/>
  <c r="E18"/>
  <c r="J18" s="1"/>
  <c r="L18"/>
  <c r="O19"/>
  <c r="L46"/>
  <c r="H19"/>
  <c r="H44"/>
  <c r="G16"/>
  <c r="G46"/>
  <c r="E45"/>
  <c r="J45" s="1"/>
  <c r="C44"/>
  <c r="F19"/>
  <c r="N16"/>
  <c r="L47"/>
  <c r="N46"/>
  <c r="G19"/>
  <c r="G53"/>
  <c r="L53"/>
  <c r="E53"/>
  <c r="J53" s="1"/>
  <c r="F53"/>
  <c r="C53"/>
  <c r="O53"/>
  <c r="N53"/>
  <c r="L13"/>
  <c r="N40"/>
  <c r="H12"/>
  <c r="F12"/>
  <c r="C12"/>
  <c r="E42"/>
  <c r="J42" s="1"/>
  <c r="L41"/>
  <c r="C42"/>
  <c r="O41"/>
  <c r="H13"/>
  <c r="M41"/>
  <c r="H14"/>
  <c r="G22"/>
  <c r="L42"/>
  <c r="G13"/>
  <c r="E12"/>
  <c r="J12" s="1"/>
  <c r="N13"/>
  <c r="M13"/>
  <c r="C41"/>
  <c r="M42"/>
  <c r="N21"/>
  <c r="C22"/>
  <c r="O21"/>
  <c r="C21"/>
  <c r="O12"/>
  <c r="G12"/>
  <c r="C14"/>
  <c r="N41"/>
  <c r="L14"/>
  <c r="H42"/>
  <c r="M22"/>
  <c r="O13"/>
  <c r="G40"/>
  <c r="F21"/>
  <c r="F40"/>
  <c r="O40"/>
  <c r="G14"/>
  <c r="O14"/>
  <c r="E40"/>
  <c r="J40" s="1"/>
  <c r="L12"/>
  <c r="N22"/>
  <c r="E14"/>
  <c r="J14" s="1"/>
  <c r="E21"/>
  <c r="J21" s="1"/>
  <c r="M14"/>
  <c r="O42"/>
  <c r="G21"/>
  <c r="N14"/>
  <c r="G41"/>
  <c r="G42"/>
  <c r="F14"/>
  <c r="N12"/>
  <c r="H40"/>
  <c r="E41"/>
  <c r="J41" s="1"/>
  <c r="F42"/>
  <c r="O22"/>
  <c r="L40"/>
  <c r="M12"/>
  <c r="H22"/>
  <c r="N42"/>
  <c r="H21"/>
  <c r="L21"/>
  <c r="F22"/>
  <c r="C40"/>
  <c r="C13"/>
  <c r="M40"/>
  <c r="F41"/>
  <c r="H41"/>
  <c r="L22"/>
  <c r="F13"/>
  <c r="E13"/>
  <c r="J13" s="1"/>
  <c r="E22"/>
  <c r="J22" s="1"/>
  <c r="M21"/>
  <c r="F28"/>
  <c r="E31"/>
  <c r="J31" s="1"/>
  <c r="L29"/>
  <c r="C29"/>
  <c r="L30"/>
  <c r="C28"/>
  <c r="H31"/>
  <c r="M31"/>
  <c r="E28"/>
  <c r="J28" s="1"/>
  <c r="F30"/>
  <c r="F31"/>
  <c r="E30"/>
  <c r="J30" s="1"/>
  <c r="F29"/>
  <c r="M29"/>
  <c r="G29"/>
  <c r="N30"/>
  <c r="O30"/>
  <c r="O29"/>
  <c r="N31"/>
  <c r="M30"/>
  <c r="O31"/>
  <c r="E29"/>
  <c r="J29" s="1"/>
  <c r="C30"/>
  <c r="M28"/>
  <c r="G28"/>
  <c r="O28"/>
  <c r="L31"/>
  <c r="N28"/>
  <c r="G31"/>
  <c r="H28"/>
  <c r="G30"/>
  <c r="H29"/>
  <c r="L28"/>
  <c r="C31"/>
  <c r="N29"/>
  <c r="H30"/>
  <c r="E34"/>
  <c r="J34" s="1"/>
  <c r="N25"/>
  <c r="N26"/>
  <c r="G35"/>
  <c r="H34"/>
  <c r="G36"/>
  <c r="H26"/>
  <c r="G24"/>
  <c r="O36"/>
  <c r="L26"/>
  <c r="E35"/>
  <c r="J35" s="1"/>
  <c r="F34"/>
  <c r="N36"/>
  <c r="N24"/>
  <c r="C25"/>
  <c r="H32"/>
  <c r="F36"/>
  <c r="O25"/>
  <c r="O24"/>
  <c r="O32"/>
  <c r="L36"/>
  <c r="N34"/>
  <c r="M36"/>
  <c r="N35"/>
  <c r="O26"/>
  <c r="M34"/>
  <c r="G32"/>
  <c r="L35"/>
  <c r="C26"/>
  <c r="O35"/>
  <c r="M24"/>
  <c r="C35"/>
  <c r="N32"/>
  <c r="M35"/>
  <c r="F25"/>
  <c r="C32"/>
  <c r="G26"/>
  <c r="G25"/>
  <c r="L32"/>
  <c r="C24"/>
  <c r="E26"/>
  <c r="J26" s="1"/>
  <c r="F24"/>
  <c r="H36"/>
  <c r="M25"/>
  <c r="G34"/>
  <c r="H24"/>
  <c r="L24"/>
  <c r="E25"/>
  <c r="J25" s="1"/>
  <c r="F26"/>
  <c r="C36"/>
  <c r="M26"/>
  <c r="F35"/>
  <c r="H25"/>
  <c r="F32"/>
  <c r="H35"/>
  <c r="O34"/>
  <c r="E36"/>
  <c r="J36" s="1"/>
  <c r="L25"/>
  <c r="C34"/>
  <c r="E32"/>
  <c r="J32" s="1"/>
  <c r="M32"/>
  <c r="E24"/>
  <c r="J24" s="1"/>
  <c r="L34"/>
  <c r="M33"/>
  <c r="O43"/>
  <c r="O9"/>
  <c r="O11"/>
  <c r="M37"/>
  <c r="O3"/>
  <c r="O20"/>
  <c r="H4"/>
  <c r="L52"/>
  <c r="C5"/>
  <c r="F4"/>
  <c r="O37"/>
  <c r="G4"/>
  <c r="M43"/>
  <c r="M49"/>
  <c r="O33"/>
  <c r="C4"/>
  <c r="N4"/>
  <c r="M10"/>
  <c r="M51"/>
  <c r="O48"/>
  <c r="O15"/>
  <c r="M27"/>
  <c r="N5"/>
  <c r="G5"/>
  <c r="O39"/>
  <c r="O5"/>
  <c r="L4"/>
  <c r="M11"/>
  <c r="M9"/>
  <c r="O50"/>
  <c r="M50"/>
  <c r="M23"/>
  <c r="L5"/>
  <c r="O10"/>
  <c r="F5"/>
  <c r="O4"/>
  <c r="O23"/>
  <c r="M48"/>
  <c r="C52"/>
  <c r="E52"/>
  <c r="J52" s="1"/>
  <c r="O51"/>
  <c r="M3"/>
  <c r="E4"/>
  <c r="J4" s="1"/>
  <c r="M4"/>
  <c r="O38"/>
  <c r="G52"/>
  <c r="E5"/>
  <c r="J5" s="1"/>
  <c r="O27"/>
  <c r="O49"/>
  <c r="M5"/>
  <c r="M20"/>
  <c r="F3"/>
  <c r="M39"/>
  <c r="M52"/>
  <c r="M15"/>
  <c r="N52"/>
  <c r="H5"/>
  <c r="M38"/>
  <c r="F52"/>
  <c r="O52"/>
  <c r="F51"/>
  <c r="G50"/>
  <c r="N3"/>
  <c r="F11"/>
  <c r="G11"/>
  <c r="L23"/>
  <c r="G48"/>
  <c r="F15"/>
  <c r="L48"/>
  <c r="L39"/>
  <c r="G49"/>
  <c r="C48"/>
  <c r="N9"/>
  <c r="G20"/>
  <c r="C51"/>
  <c r="E38"/>
  <c r="J38" s="1"/>
  <c r="C50"/>
  <c r="E15"/>
  <c r="J15" s="1"/>
  <c r="G39"/>
  <c r="L11"/>
  <c r="C20"/>
  <c r="C38"/>
  <c r="L15"/>
  <c r="N27"/>
  <c r="H3"/>
  <c r="F10"/>
  <c r="H27"/>
  <c r="N49"/>
  <c r="F37"/>
  <c r="H38"/>
  <c r="C39"/>
  <c r="C3"/>
  <c r="H37"/>
  <c r="N37"/>
  <c r="F23"/>
  <c r="H39"/>
  <c r="G38"/>
  <c r="H9"/>
  <c r="N11"/>
  <c r="G37"/>
  <c r="L51"/>
  <c r="N51"/>
  <c r="C37"/>
  <c r="F49"/>
  <c r="C15"/>
  <c r="H10"/>
  <c r="C9"/>
  <c r="N20"/>
  <c r="H33"/>
  <c r="H43"/>
  <c r="F20"/>
  <c r="L20"/>
  <c r="G23"/>
  <c r="H15"/>
  <c r="E39"/>
  <c r="J39" s="1"/>
  <c r="F38"/>
  <c r="F50"/>
  <c r="L33"/>
  <c r="G15"/>
  <c r="C23"/>
  <c r="C43"/>
  <c r="E20"/>
  <c r="J20" s="1"/>
  <c r="L43"/>
  <c r="L37"/>
  <c r="E37"/>
  <c r="J37" s="1"/>
  <c r="C33"/>
  <c r="G9"/>
  <c r="H49"/>
  <c r="E27"/>
  <c r="J27" s="1"/>
  <c r="H23"/>
  <c r="L27"/>
  <c r="F43"/>
  <c r="E49"/>
  <c r="N23"/>
  <c r="F27"/>
  <c r="L9"/>
  <c r="L49"/>
  <c r="G3"/>
  <c r="E50"/>
  <c r="L3"/>
  <c r="C27"/>
  <c r="E23"/>
  <c r="J23" s="1"/>
  <c r="H48"/>
  <c r="C11"/>
  <c r="G27"/>
  <c r="C49"/>
  <c r="N43"/>
  <c r="G33"/>
  <c r="E33"/>
  <c r="J33" s="1"/>
  <c r="N39"/>
  <c r="H20"/>
  <c r="E3"/>
  <c r="J3" s="1"/>
  <c r="N38"/>
  <c r="C10"/>
  <c r="N15"/>
  <c r="L10"/>
  <c r="F9"/>
  <c r="N10"/>
  <c r="E51"/>
  <c r="J51" s="1"/>
  <c r="E48"/>
  <c r="H50"/>
  <c r="G10"/>
  <c r="F33"/>
  <c r="H11"/>
  <c r="G51"/>
  <c r="G43"/>
  <c r="L38"/>
  <c r="E9"/>
  <c r="J9" s="1"/>
  <c r="N50"/>
  <c r="H51"/>
  <c r="N48"/>
  <c r="N33"/>
  <c r="E43"/>
  <c r="J43" s="1"/>
  <c r="E10"/>
  <c r="J10" s="1"/>
  <c r="F39"/>
  <c r="L50"/>
  <c r="F48"/>
  <c r="E11"/>
  <c r="J11" s="1"/>
</calcChain>
</file>

<file path=xl/comments1.xml><?xml version="1.0" encoding="utf-8"?>
<comments xmlns="http://schemas.openxmlformats.org/spreadsheetml/2006/main">
  <authors>
    <author>ly</author>
    <author>作者</author>
  </authors>
  <commentList>
    <comment ref="X10" authorId="0">
      <text>
        <r>
          <rPr>
            <b/>
            <sz val="9"/>
            <color indexed="81"/>
            <rFont val="宋体"/>
            <family val="3"/>
            <charset val="134"/>
          </rPr>
          <t>ly:</t>
        </r>
        <r>
          <rPr>
            <sz val="9"/>
            <color indexed="81"/>
            <rFont val="宋体"/>
            <family val="3"/>
            <charset val="134"/>
          </rPr>
          <t xml:space="preserve">
计算4年  12-13  13-14  14-15  15-16</t>
        </r>
      </text>
    </comment>
    <comment ref="D30" authorId="1">
      <text>
        <r>
          <rPr>
            <sz val="9"/>
            <color indexed="81"/>
            <rFont val="宋体"/>
            <family val="3"/>
            <charset val="134"/>
          </rPr>
          <t>作者:
http://jxxm.wzu.edu.cn/admin/default.aspx#_blank</t>
        </r>
      </text>
    </comment>
    <comment ref="D31" authorId="1">
      <text>
        <r>
          <rPr>
            <sz val="9"/>
            <color indexed="81"/>
            <rFont val="宋体"/>
            <family val="3"/>
            <charset val="134"/>
          </rPr>
          <t>作者:
http://jxxm.wzu.edu.cn/admin/default.aspx#_blank</t>
        </r>
      </text>
    </comment>
    <comment ref="D32" authorId="1">
      <text>
        <r>
          <rPr>
            <sz val="9"/>
            <color indexed="81"/>
            <rFont val="宋体"/>
            <family val="3"/>
            <charset val="134"/>
          </rPr>
          <t>作者:
http://jxxm.wzu.edu.cn/admin/default.aspx#sc_1836_navTab</t>
        </r>
      </text>
    </comment>
    <comment ref="D33" authorId="1">
      <text>
        <r>
          <rPr>
            <sz val="9"/>
            <color indexed="81"/>
            <rFont val="宋体"/>
            <family val="3"/>
            <charset val="134"/>
          </rPr>
          <t>作者:
http://jxxm.wzu.edu.cn/admin/default.aspx#_blank</t>
        </r>
      </text>
    </comment>
    <comment ref="D34" authorId="1">
      <text>
        <r>
          <rPr>
            <sz val="9"/>
            <color indexed="81"/>
            <rFont val="宋体"/>
            <family val="3"/>
            <charset val="134"/>
          </rPr>
          <t>作者:
http://jxxm.wzu.edu.cn/admin/default.aspx#_blank</t>
        </r>
      </text>
    </comment>
    <comment ref="D35" authorId="1">
      <text>
        <r>
          <rPr>
            <sz val="9"/>
            <color indexed="81"/>
            <rFont val="宋体"/>
            <family val="3"/>
            <charset val="134"/>
          </rPr>
          <t>作者:
http://jxxm.wzu.edu.cn/admin/default.aspx#_blank</t>
        </r>
      </text>
    </comment>
    <comment ref="D36" authorId="1">
      <text>
        <r>
          <rPr>
            <sz val="9"/>
            <color indexed="81"/>
            <rFont val="宋体"/>
            <family val="3"/>
            <charset val="134"/>
          </rPr>
          <t>作者:
http://jxxm.wzu.edu.cn/admin/default.aspx#_blank</t>
        </r>
      </text>
    </comment>
    <comment ref="D41" authorId="1">
      <text>
        <r>
          <rPr>
            <sz val="9"/>
            <color indexed="81"/>
            <rFont val="宋体"/>
            <family val="3"/>
            <charset val="134"/>
          </rPr>
          <t>作者:
http://jxxm.wzu.edu.cn/admin/default.aspx#_blank</t>
        </r>
      </text>
    </comment>
    <comment ref="X41" authorId="0">
      <text>
        <r>
          <rPr>
            <b/>
            <sz val="9"/>
            <color indexed="81"/>
            <rFont val="宋体"/>
            <family val="3"/>
            <charset val="134"/>
          </rPr>
          <t>ly:</t>
        </r>
        <r>
          <rPr>
            <sz val="9"/>
            <color indexed="81"/>
            <rFont val="宋体"/>
            <family val="3"/>
            <charset val="134"/>
          </rPr>
          <t xml:space="preserve">
记分学年13-14  14-15  15-16  
还差16-17</t>
        </r>
      </text>
    </comment>
    <comment ref="D42" authorId="1">
      <text>
        <r>
          <rPr>
            <sz val="9"/>
            <color indexed="81"/>
            <rFont val="宋体"/>
            <family val="3"/>
            <charset val="134"/>
          </rPr>
          <t>作者:
http://jxxm.wzu.edu.cn/admin/default.aspx#_blank</t>
        </r>
      </text>
    </comment>
    <comment ref="X42" authorId="0">
      <text>
        <r>
          <rPr>
            <b/>
            <sz val="9"/>
            <color indexed="81"/>
            <rFont val="宋体"/>
            <family val="3"/>
            <charset val="134"/>
          </rPr>
          <t>ly:</t>
        </r>
        <r>
          <rPr>
            <sz val="9"/>
            <color indexed="81"/>
            <rFont val="宋体"/>
            <family val="3"/>
            <charset val="134"/>
          </rPr>
          <t xml:space="preserve">
记分学年13-14  14-15  15-16  
还差16-17</t>
        </r>
      </text>
    </comment>
    <comment ref="X43" authorId="0">
      <text>
        <r>
          <rPr>
            <b/>
            <sz val="9"/>
            <color indexed="81"/>
            <rFont val="宋体"/>
            <family val="3"/>
            <charset val="134"/>
          </rPr>
          <t>ly:</t>
        </r>
        <r>
          <rPr>
            <sz val="9"/>
            <color indexed="81"/>
            <rFont val="宋体"/>
            <family val="3"/>
            <charset val="134"/>
          </rPr>
          <t xml:space="preserve">
记分学年14-15  15-16  
还差16-17
结题当年双倍计分</t>
        </r>
      </text>
    </comment>
    <comment ref="X46" authorId="0">
      <text>
        <r>
          <rPr>
            <b/>
            <sz val="9"/>
            <color indexed="81"/>
            <rFont val="宋体"/>
            <family val="3"/>
            <charset val="134"/>
          </rPr>
          <t>ly:</t>
        </r>
        <r>
          <rPr>
            <sz val="9"/>
            <color indexed="81"/>
            <rFont val="宋体"/>
            <family val="3"/>
            <charset val="134"/>
          </rPr>
          <t xml:space="preserve">
记分学年  14-15  15-16  
还差16-17  17-18</t>
        </r>
      </text>
    </comment>
    <comment ref="X49" authorId="0">
      <text>
        <r>
          <rPr>
            <b/>
            <sz val="9"/>
            <color indexed="81"/>
            <rFont val="宋体"/>
            <family val="3"/>
            <charset val="134"/>
          </rPr>
          <t>ly:</t>
        </r>
        <r>
          <rPr>
            <sz val="9"/>
            <color indexed="81"/>
            <rFont val="宋体"/>
            <family val="3"/>
            <charset val="134"/>
          </rPr>
          <t xml:space="preserve">
14-15已记5分
15-16未记
16-17记 5分</t>
        </r>
      </text>
    </comment>
    <comment ref="O50" authorId="1">
      <text>
        <r>
          <rPr>
            <sz val="9"/>
            <color indexed="81"/>
            <rFont val="宋体"/>
            <family val="3"/>
            <charset val="134"/>
          </rPr>
          <t>作者:
http://jsjyxy.wzu.edu.cn/shownews.aspx?zid=14882</t>
        </r>
      </text>
    </comment>
    <comment ref="X51" authorId="0">
      <text>
        <r>
          <rPr>
            <b/>
            <sz val="9"/>
            <color indexed="81"/>
            <rFont val="宋体"/>
            <family val="3"/>
            <charset val="134"/>
          </rPr>
          <t>ly:</t>
        </r>
        <r>
          <rPr>
            <sz val="9"/>
            <color indexed="81"/>
            <rFont val="宋体"/>
            <family val="3"/>
            <charset val="134"/>
          </rPr>
          <t xml:space="preserve">
15-16已记5分
16-17记 5分  结题</t>
        </r>
      </text>
    </comment>
    <comment ref="X52" authorId="0">
      <text>
        <r>
          <rPr>
            <b/>
            <sz val="9"/>
            <color indexed="81"/>
            <rFont val="宋体"/>
            <family val="3"/>
            <charset val="134"/>
          </rPr>
          <t>ly:</t>
        </r>
        <r>
          <rPr>
            <sz val="9"/>
            <color indexed="81"/>
            <rFont val="宋体"/>
            <family val="3"/>
            <charset val="134"/>
          </rPr>
          <t xml:space="preserve">
15-16已记5分
16-17记 5分  结题</t>
        </r>
      </text>
    </comment>
    <comment ref="X53" authorId="0">
      <text>
        <r>
          <rPr>
            <b/>
            <sz val="9"/>
            <color indexed="81"/>
            <rFont val="宋体"/>
            <family val="3"/>
            <charset val="134"/>
          </rPr>
          <t>ly:</t>
        </r>
        <r>
          <rPr>
            <sz val="9"/>
            <color indexed="81"/>
            <rFont val="宋体"/>
            <family val="3"/>
            <charset val="134"/>
          </rPr>
          <t xml:space="preserve">
15-16已记5分
16-17记 5分  结题</t>
        </r>
      </text>
    </comment>
    <comment ref="N54" authorId="1">
      <text>
        <r>
          <rPr>
            <sz val="9"/>
            <color indexed="81"/>
            <rFont val="宋体"/>
            <family val="3"/>
            <charset val="134"/>
          </rPr>
          <t>作者:
http://jwc.wzu.edu.cn/Art/Art_17/Art_17_1488.aspx
专题项目申报未获批，转为一般项目</t>
        </r>
      </text>
    </comment>
    <comment ref="X54" authorId="0">
      <text>
        <r>
          <rPr>
            <b/>
            <sz val="9"/>
            <color indexed="81"/>
            <rFont val="宋体"/>
            <family val="3"/>
            <charset val="134"/>
          </rPr>
          <t>ly:</t>
        </r>
        <r>
          <rPr>
            <sz val="9"/>
            <color indexed="81"/>
            <rFont val="宋体"/>
            <family val="3"/>
            <charset val="134"/>
          </rPr>
          <t xml:space="preserve">
15-16已记5分
16-17记 5分  结题</t>
        </r>
      </text>
    </comment>
    <comment ref="X55" authorId="0">
      <text>
        <r>
          <rPr>
            <b/>
            <sz val="9"/>
            <color indexed="81"/>
            <rFont val="宋体"/>
            <family val="3"/>
            <charset val="134"/>
          </rPr>
          <t>ly:</t>
        </r>
        <r>
          <rPr>
            <sz val="9"/>
            <color indexed="81"/>
            <rFont val="宋体"/>
            <family val="3"/>
            <charset val="134"/>
          </rPr>
          <t xml:space="preserve">
14-15  15-16 已记</t>
        </r>
      </text>
    </comment>
    <comment ref="X56" authorId="0">
      <text>
        <r>
          <rPr>
            <b/>
            <sz val="9"/>
            <color indexed="81"/>
            <rFont val="宋体"/>
            <family val="3"/>
            <charset val="134"/>
          </rPr>
          <t>ly:</t>
        </r>
        <r>
          <rPr>
            <sz val="9"/>
            <color indexed="81"/>
            <rFont val="宋体"/>
            <family val="3"/>
            <charset val="134"/>
          </rPr>
          <t xml:space="preserve">
14-15  15-16 已记</t>
        </r>
      </text>
    </comment>
    <comment ref="X57" authorId="0">
      <text>
        <r>
          <rPr>
            <b/>
            <sz val="9"/>
            <color indexed="81"/>
            <rFont val="宋体"/>
            <family val="3"/>
            <charset val="134"/>
          </rPr>
          <t>ly:</t>
        </r>
        <r>
          <rPr>
            <sz val="9"/>
            <color indexed="81"/>
            <rFont val="宋体"/>
            <family val="3"/>
            <charset val="134"/>
          </rPr>
          <t xml:space="preserve">
15-16  校级一等10分16-17  省级一等补10分</t>
        </r>
      </text>
    </comment>
    <comment ref="X60" authorId="0">
      <text>
        <r>
          <rPr>
            <b/>
            <sz val="9"/>
            <color indexed="81"/>
            <rFont val="宋体"/>
            <family val="3"/>
            <charset val="134"/>
          </rPr>
          <t>ly:</t>
        </r>
        <r>
          <rPr>
            <sz val="9"/>
            <color indexed="81"/>
            <rFont val="宋体"/>
            <family val="3"/>
            <charset val="134"/>
          </rPr>
          <t xml:space="preserve">
16-17  17-18各20分</t>
        </r>
      </text>
    </comment>
    <comment ref="X61" authorId="0">
      <text>
        <r>
          <rPr>
            <b/>
            <sz val="9"/>
            <color indexed="81"/>
            <rFont val="宋体"/>
            <family val="3"/>
            <charset val="134"/>
          </rPr>
          <t>ly:</t>
        </r>
        <r>
          <rPr>
            <sz val="9"/>
            <color indexed="81"/>
            <rFont val="宋体"/>
            <family val="3"/>
            <charset val="134"/>
          </rPr>
          <t xml:space="preserve">
16-17  17-18各20分</t>
        </r>
      </text>
    </comment>
    <comment ref="X62" authorId="0">
      <text>
        <r>
          <rPr>
            <b/>
            <sz val="9"/>
            <color indexed="81"/>
            <rFont val="宋体"/>
            <family val="3"/>
            <charset val="134"/>
          </rPr>
          <t>ly:</t>
        </r>
        <r>
          <rPr>
            <sz val="9"/>
            <color indexed="81"/>
            <rFont val="宋体"/>
            <family val="3"/>
            <charset val="134"/>
          </rPr>
          <t xml:space="preserve">
16-17  17-18各5分</t>
        </r>
      </text>
    </comment>
    <comment ref="X63" authorId="0">
      <text>
        <r>
          <rPr>
            <b/>
            <sz val="9"/>
            <color indexed="81"/>
            <rFont val="宋体"/>
            <family val="3"/>
            <charset val="134"/>
          </rPr>
          <t>ly:</t>
        </r>
        <r>
          <rPr>
            <sz val="9"/>
            <color indexed="81"/>
            <rFont val="宋体"/>
            <family val="3"/>
            <charset val="134"/>
          </rPr>
          <t xml:space="preserve">
16-17  17-18各5分</t>
        </r>
      </text>
    </comment>
    <comment ref="X64" authorId="0">
      <text>
        <r>
          <rPr>
            <b/>
            <sz val="9"/>
            <color indexed="81"/>
            <rFont val="宋体"/>
            <family val="3"/>
            <charset val="134"/>
          </rPr>
          <t>ly:</t>
        </r>
        <r>
          <rPr>
            <sz val="9"/>
            <color indexed="81"/>
            <rFont val="宋体"/>
            <family val="3"/>
            <charset val="134"/>
          </rPr>
          <t xml:space="preserve">
16-17  17-18各5分</t>
        </r>
      </text>
    </comment>
    <comment ref="X65" authorId="0">
      <text>
        <r>
          <rPr>
            <b/>
            <sz val="9"/>
            <color indexed="81"/>
            <rFont val="宋体"/>
            <family val="3"/>
            <charset val="134"/>
          </rPr>
          <t>ly:</t>
        </r>
        <r>
          <rPr>
            <sz val="9"/>
            <color indexed="81"/>
            <rFont val="宋体"/>
            <family val="3"/>
            <charset val="134"/>
          </rPr>
          <t xml:space="preserve">
16-17 17-18 18-19 19-20  各10分</t>
        </r>
      </text>
    </comment>
    <comment ref="X66" authorId="0">
      <text>
        <r>
          <rPr>
            <b/>
            <sz val="9"/>
            <color indexed="81"/>
            <rFont val="宋体"/>
            <family val="3"/>
            <charset val="134"/>
          </rPr>
          <t>ly:</t>
        </r>
        <r>
          <rPr>
            <sz val="9"/>
            <color indexed="81"/>
            <rFont val="宋体"/>
            <family val="3"/>
            <charset val="134"/>
          </rPr>
          <t xml:space="preserve">
16-17 17-18 18-19 19-20  各10分</t>
        </r>
      </text>
    </comment>
    <comment ref="K67" authorId="0">
      <text>
        <r>
          <rPr>
            <b/>
            <sz val="9"/>
            <color indexed="81"/>
            <rFont val="宋体"/>
            <family val="3"/>
            <charset val="134"/>
          </rPr>
          <t>ly:</t>
        </r>
        <r>
          <rPr>
            <sz val="9"/>
            <color indexed="81"/>
            <rFont val="宋体"/>
            <family val="3"/>
            <charset val="134"/>
          </rPr>
          <t xml:space="preserve">
大概是11月或12月</t>
        </r>
      </text>
    </comment>
    <comment ref="X67" authorId="0">
      <text>
        <r>
          <rPr>
            <b/>
            <sz val="9"/>
            <color indexed="81"/>
            <rFont val="宋体"/>
            <family val="3"/>
            <charset val="134"/>
          </rPr>
          <t>ly:</t>
        </r>
        <r>
          <rPr>
            <sz val="9"/>
            <color indexed="81"/>
            <rFont val="宋体"/>
            <family val="3"/>
            <charset val="134"/>
          </rPr>
          <t xml:space="preserve">
省级60分 16-17始</t>
        </r>
      </text>
    </comment>
  </commentList>
</comments>
</file>

<file path=xl/sharedStrings.xml><?xml version="1.0" encoding="utf-8"?>
<sst xmlns="http://schemas.openxmlformats.org/spreadsheetml/2006/main" count="1531" uniqueCount="690">
  <si>
    <t>序号</t>
  </si>
  <si>
    <t>项目或课程名称</t>
  </si>
  <si>
    <t>课程负责人</t>
  </si>
  <si>
    <t>职称</t>
  </si>
  <si>
    <t>级别</t>
  </si>
  <si>
    <t>项目类别</t>
  </si>
  <si>
    <t>参与人员</t>
  </si>
  <si>
    <t>申报时间</t>
  </si>
  <si>
    <t>立项时间</t>
  </si>
  <si>
    <t>结题时间</t>
  </si>
  <si>
    <t>项目经费</t>
  </si>
  <si>
    <t>立项类别</t>
  </si>
  <si>
    <t>立项文件</t>
  </si>
  <si>
    <t>本学年建设类型</t>
  </si>
  <si>
    <t>项目建设通知时间</t>
  </si>
  <si>
    <t>结题文件</t>
  </si>
  <si>
    <t>中期检查</t>
  </si>
  <si>
    <t>检查结果</t>
  </si>
  <si>
    <t>遗传与优生</t>
  </si>
  <si>
    <t>教授</t>
  </si>
  <si>
    <t>校级</t>
  </si>
  <si>
    <t>视频公开课</t>
  </si>
  <si>
    <t>2012.6.21</t>
  </si>
  <si>
    <t>温大行政〔2012〕140号</t>
  </si>
  <si>
    <t>2015年精品课程建设项目结题验收</t>
  </si>
  <si>
    <t>02</t>
  </si>
  <si>
    <t>环境微生物学</t>
  </si>
  <si>
    <t>董新姣</t>
  </si>
  <si>
    <t>研究员</t>
  </si>
  <si>
    <t>周茂洪、柯强、戴灵鹏、吴楚</t>
  </si>
  <si>
    <t>03</t>
  </si>
  <si>
    <t>动物学实验</t>
  </si>
  <si>
    <t>应雪萍</t>
  </si>
  <si>
    <t>柳劲松、张永普、赵志军、倪小英</t>
  </si>
  <si>
    <t>04</t>
  </si>
  <si>
    <t>细胞生物学</t>
  </si>
  <si>
    <t>陈勇</t>
  </si>
  <si>
    <t>副教授</t>
  </si>
  <si>
    <t>董新姣、钱晓薇、周茂洪、葛世玫、于萍</t>
  </si>
  <si>
    <t>05</t>
  </si>
  <si>
    <t>动物学</t>
  </si>
  <si>
    <t>柳劲松、张永普、赵志军，倪小英</t>
  </si>
  <si>
    <t>06</t>
  </si>
  <si>
    <t>环境管理学</t>
  </si>
  <si>
    <t>王奇</t>
  </si>
  <si>
    <t>崔灵周、陈华林、王传花、钭晓东</t>
  </si>
  <si>
    <t>07</t>
  </si>
  <si>
    <t>植物生理学</t>
  </si>
  <si>
    <t>陶月良</t>
  </si>
  <si>
    <t>胡仁勇、丁炳杨、阎秀峰、敖成齐、梁莉、陈贤兴</t>
  </si>
  <si>
    <t>08</t>
  </si>
  <si>
    <t>遗传学</t>
  </si>
  <si>
    <t>钱晓薇</t>
  </si>
  <si>
    <t>林国栋、葛世玫</t>
  </si>
  <si>
    <t>2013.9.16</t>
  </si>
  <si>
    <t>温大行政〔2013〕140号</t>
  </si>
  <si>
    <t>2016.03.11送教务处</t>
  </si>
  <si>
    <t>09</t>
  </si>
  <si>
    <t>中学生物教学论</t>
  </si>
  <si>
    <t>林国栋</t>
  </si>
  <si>
    <t>南旭阳、吴明江、董新姣、钱晓薇</t>
  </si>
  <si>
    <t>10</t>
  </si>
  <si>
    <t>14jg26</t>
  </si>
  <si>
    <t>肖继波</t>
  </si>
  <si>
    <t>教学改革项目</t>
  </si>
  <si>
    <t>李军,王奇,崔灵周</t>
  </si>
  <si>
    <t>2014.6.17</t>
  </si>
  <si>
    <t>教育教学改革</t>
  </si>
  <si>
    <t>温大行政〔2014〕150号</t>
  </si>
  <si>
    <t>2014年立项校级教学改革项目中期检查</t>
  </si>
  <si>
    <t>2015.10.16送教务处</t>
  </si>
  <si>
    <t>11</t>
  </si>
  <si>
    <t>“环境监测实验”教学模式改革</t>
  </si>
  <si>
    <t>王传花</t>
  </si>
  <si>
    <t>讲师</t>
  </si>
  <si>
    <t>陈华林、柯强、王丽华</t>
  </si>
  <si>
    <t>2015.12.22</t>
  </si>
  <si>
    <t>一般</t>
  </si>
  <si>
    <t>温大行政[2012]114号</t>
  </si>
  <si>
    <t>教学改革研究项目结题</t>
  </si>
  <si>
    <t>温大行政[2015]233号</t>
  </si>
  <si>
    <t>12</t>
  </si>
  <si>
    <t>以提高科学探究能力为核心的生物教师教育教学方法的改革与实践研究</t>
  </si>
  <si>
    <t>南旭阳</t>
  </si>
  <si>
    <t>南旭阳、林国栋、应雪萍</t>
  </si>
  <si>
    <t>教师教育系列</t>
  </si>
  <si>
    <t>温大行政〔2012〕233号</t>
  </si>
  <si>
    <t>13</t>
  </si>
  <si>
    <t>生物学教学技能训练</t>
  </si>
  <si>
    <t>教师教育基地建设教材</t>
  </si>
  <si>
    <t>方悦（在读研究生）</t>
  </si>
  <si>
    <t>教师教育基地教材建设</t>
  </si>
  <si>
    <t>教师教育学院公示</t>
  </si>
  <si>
    <t>14</t>
  </si>
  <si>
    <t>15jg64</t>
  </si>
  <si>
    <t>基于反思性概念学习的植物学课堂教学改革研究</t>
  </si>
  <si>
    <t>敖成齐</t>
  </si>
  <si>
    <t>陶月良、张楚</t>
  </si>
  <si>
    <t>一般项目</t>
  </si>
  <si>
    <t>温大行政〔2015〕208号</t>
  </si>
  <si>
    <t>教学改革项目立项</t>
  </si>
  <si>
    <t>15</t>
  </si>
  <si>
    <t>15jg65</t>
  </si>
  <si>
    <t>以导则与案例为主导的环境评价课程教学改革</t>
  </si>
  <si>
    <t>柯强</t>
  </si>
  <si>
    <t>王奇、王传花、金展</t>
  </si>
  <si>
    <t>16</t>
  </si>
  <si>
    <t>15jg66</t>
  </si>
  <si>
    <t>生物技术专业专业实习改革的初步探索</t>
  </si>
  <si>
    <t>周茂洪</t>
  </si>
  <si>
    <t>杨海龙、赵肖为、周峙苗、邹慧熙</t>
  </si>
  <si>
    <t>17</t>
  </si>
  <si>
    <t>15jg19</t>
  </si>
  <si>
    <t>基于门禁系统的实验室管理应用实践</t>
  </si>
  <si>
    <t>周化斌</t>
  </si>
  <si>
    <t>副研究员</t>
  </si>
  <si>
    <t>李军、倪小英</t>
  </si>
  <si>
    <t>18</t>
  </si>
  <si>
    <t>kg2015366</t>
  </si>
  <si>
    <t>基于任务的遗传学翻转课堂教学改革与实践</t>
  </si>
  <si>
    <t>省级</t>
  </si>
  <si>
    <t>高等教育课堂教学改革项目</t>
  </si>
  <si>
    <t>葛世玫，林国栋</t>
  </si>
  <si>
    <t>2015.8.7</t>
  </si>
  <si>
    <t>浙教办高教[2015]65号</t>
  </si>
  <si>
    <t>19</t>
  </si>
  <si>
    <t>kg2015378</t>
  </si>
  <si>
    <t>递进式“双四维”课程群实践课堂教学改革----以植物生物学方向课程群为例</t>
  </si>
  <si>
    <t>胡仁勇，敖成齐，陈贤兴</t>
  </si>
  <si>
    <t>20</t>
  </si>
  <si>
    <t>kg2013373</t>
  </si>
  <si>
    <t>合作探究式自我导向学习在细胞生物学课堂教学中的探索与实践</t>
  </si>
  <si>
    <t>周茂洪，钱晓薇，葛世玫，于萍</t>
  </si>
  <si>
    <t>2013.11.22</t>
  </si>
  <si>
    <t>浙教办高教[2013]109号</t>
  </si>
  <si>
    <t>暂缓结题</t>
  </si>
  <si>
    <t>21</t>
  </si>
  <si>
    <t>kg2013382</t>
  </si>
  <si>
    <t>生物学教学论课程反思性学习方式的构建与实践研究</t>
  </si>
  <si>
    <t>通过结题验收</t>
  </si>
  <si>
    <t>钱晓薇、应雪萍、敖成齐</t>
  </si>
  <si>
    <t>2016.3.1</t>
  </si>
  <si>
    <t>生物实验教学中心</t>
  </si>
  <si>
    <t>吴明江</t>
  </si>
  <si>
    <t>省级实验教学示范中心</t>
  </si>
  <si>
    <t>李军、柳劲松、丁炳扬、赵肖为、张永普、董新姣、应雪萍、钱晓薇、胡仁勇、敖成齐、陶月良、南旭阳、郑蔚虹、陈勇、杨海龙、林国栋、周茂洪、周峙苗、吴祥庭、廖志勇、吴楚、葛世玫、梁莉、王晓锋、张旭、邹慧熙（26人）</t>
  </si>
  <si>
    <t>2010.5.26</t>
  </si>
  <si>
    <t>浙教办高教[2010]89号</t>
  </si>
  <si>
    <t>生物化学</t>
  </si>
  <si>
    <t>精品资源共享课</t>
  </si>
  <si>
    <t>2014.12.18</t>
  </si>
  <si>
    <t>温大行政〔2014〕262号</t>
  </si>
  <si>
    <t>温州海滨动物实习指导</t>
  </si>
  <si>
    <t>张永普</t>
  </si>
  <si>
    <t>教材建设项目</t>
  </si>
  <si>
    <t>应雪萍、艾为明、周化斌、郑荣泉、倪小英</t>
  </si>
  <si>
    <t>温大行政〔2014〕261号</t>
  </si>
  <si>
    <t>现代生物仪器</t>
  </si>
  <si>
    <t>郑蔚虹</t>
  </si>
  <si>
    <t>卓越人才培养综合改革实验区项目</t>
  </si>
  <si>
    <t>2013.5.19</t>
  </si>
  <si>
    <t>温大行政〔2013〕77号</t>
  </si>
  <si>
    <t>面向卓越教师培养的生物核心课程教学团队</t>
  </si>
  <si>
    <t>优秀教学团队</t>
  </si>
  <si>
    <t>林国栋、陶月良、应雪萍、陈勇、葛世玫、陈培超（6人）</t>
  </si>
  <si>
    <t>2014.1.11</t>
  </si>
  <si>
    <t>温大行政〔2014〕6号</t>
  </si>
  <si>
    <t>以提升解决问题能力为核心的环境科学专业课程合作学习模式的实践研究</t>
  </si>
  <si>
    <t>陈华林、王奇、崔灵周、周江敏（4人）杨金花、戴丰珍（研究生2人）</t>
  </si>
  <si>
    <t>2012.12.31</t>
  </si>
  <si>
    <t>新课改背景下生物科学专业课程反思性学习模式的构建与实践研究</t>
  </si>
  <si>
    <t>应雪萍、南旭阳、陶月良、丁炳扬、胡仁勇</t>
  </si>
  <si>
    <t>自主创新型植物学实践教学体系改革</t>
  </si>
  <si>
    <t>2012.5.18</t>
  </si>
  <si>
    <t>温大行政〔2012〕88号</t>
  </si>
  <si>
    <t>环境工程课程群及创新实验</t>
  </si>
  <si>
    <t>李军</t>
  </si>
  <si>
    <t>课程群</t>
  </si>
  <si>
    <t>王奇、陈华林、郑向勇、周江敏、崔灵周、李玉宝（6人）</t>
  </si>
  <si>
    <t>2010.12.24</t>
  </si>
  <si>
    <t>行政〔2010〕119号</t>
  </si>
  <si>
    <t>遗传学研究设计型实验的教学探索</t>
  </si>
  <si>
    <t>葛世玫</t>
  </si>
  <si>
    <t>教学改革研究项目</t>
  </si>
  <si>
    <t>周化斌、钱晓薇、罗蔚华、李楠</t>
  </si>
  <si>
    <t>2011.9.6</t>
  </si>
  <si>
    <t>2013.3.1</t>
  </si>
  <si>
    <t>行政[2011]170号</t>
  </si>
  <si>
    <t>温大行政[2013]17号</t>
  </si>
  <si>
    <t>通过</t>
  </si>
  <si>
    <t>面向新课改的高师植物生理学课程改革</t>
  </si>
  <si>
    <t>阎秀峰、梁莉、倪小英</t>
  </si>
  <si>
    <t>2014.4.11</t>
  </si>
  <si>
    <t>温大行政[2014]64号</t>
  </si>
  <si>
    <t>强化食品工艺学实践教学提高学生综合能力</t>
  </si>
  <si>
    <t>吴祥庭</t>
  </si>
  <si>
    <t>周峙苗、周茂洪、吴明江、杨海龙、周化斌</t>
  </si>
  <si>
    <t>10jg47B</t>
  </si>
  <si>
    <t>反思性生物教育实习的实践研究</t>
  </si>
  <si>
    <t>应雪萍、董新姣、吴明江、胡仁勇、钱晓薇</t>
  </si>
  <si>
    <t>2010.6.23</t>
  </si>
  <si>
    <t xml:space="preserve">行政〔2010〕123号
</t>
  </si>
  <si>
    <t>10jg49B</t>
  </si>
  <si>
    <t>基于应用型人才培养的环境生物学实验教学的改革与实践</t>
  </si>
  <si>
    <t>戴灵鹏</t>
  </si>
  <si>
    <t>黄南平、陈华林</t>
  </si>
  <si>
    <t>10jg48B</t>
  </si>
  <si>
    <t>改革细胞生物学实践教学，提高学生的创新实践能力</t>
  </si>
  <si>
    <t>周茂洪、钱晓薇、葛世玫、于萍</t>
  </si>
  <si>
    <t>环境信息系统实验</t>
  </si>
  <si>
    <t>李玉宝</t>
  </si>
  <si>
    <t>双语课程</t>
  </si>
  <si>
    <t>2010.11.18</t>
  </si>
  <si>
    <t>2013.6.14</t>
  </si>
  <si>
    <t xml:space="preserve">行政〔2010〕227号
</t>
  </si>
  <si>
    <t>温大行政[2013]93号</t>
  </si>
  <si>
    <t>优秀通过</t>
  </si>
  <si>
    <t>植物生物学课程群</t>
  </si>
  <si>
    <t>丁炳扬、胡仁勇、阎秀峰、、敖成齐、陈贤兴、梁莉</t>
  </si>
  <si>
    <t>2013.12.12</t>
  </si>
  <si>
    <t>温大行政〔2013〕188号</t>
  </si>
  <si>
    <t>环境规划与管理</t>
  </si>
  <si>
    <t>崔灵周</t>
  </si>
  <si>
    <t>王  奇、李玉宝、宋国利、李  军、叶海仁</t>
  </si>
  <si>
    <t>2010.1.25</t>
  </si>
  <si>
    <t xml:space="preserve">行政〔2010〕13号
</t>
  </si>
  <si>
    <t>合格通过</t>
  </si>
  <si>
    <t>生物科学教学团队</t>
  </si>
  <si>
    <t>校教学团队</t>
  </si>
  <si>
    <t>吴明江、赵  敏、陈  文
董新姣、柳劲松、应雪萍
陈  勇、陶月良、葛世玫
王晓峰</t>
  </si>
  <si>
    <t>2009.4.20</t>
  </si>
  <si>
    <t>行政〔2009〕65号</t>
  </si>
  <si>
    <t>自然地理学</t>
  </si>
  <si>
    <t>精品课程</t>
  </si>
  <si>
    <t>董新姣、陈文、柳劲松、应雪萍、陈勇、陶月良、葛世玫、王晓锋</t>
  </si>
  <si>
    <t>2014.3.26</t>
  </si>
  <si>
    <t>温大行政〔2014〕57号</t>
  </si>
  <si>
    <t>姓名</t>
  </si>
  <si>
    <t>胡仁勇</t>
  </si>
  <si>
    <t>吴楚</t>
  </si>
  <si>
    <t>王晓锋</t>
  </si>
  <si>
    <t>周江敏</t>
  </si>
  <si>
    <t>陈华林</t>
  </si>
  <si>
    <t>柳劲松</t>
  </si>
  <si>
    <t>周峙苗</t>
  </si>
  <si>
    <t>杨海龙</t>
  </si>
  <si>
    <t>郑向勇</t>
  </si>
  <si>
    <t>廖志勇</t>
  </si>
  <si>
    <t>邹慧熙</t>
  </si>
  <si>
    <t>张旭</t>
  </si>
  <si>
    <t>马增岭</t>
  </si>
  <si>
    <t>赵志军</t>
  </si>
  <si>
    <t>陈培超</t>
  </si>
  <si>
    <t>赵肖为</t>
  </si>
  <si>
    <t>王圣钦</t>
  </si>
  <si>
    <t>高等教育课堂教学改革项目立项</t>
    <phoneticPr fontId="17" type="noConversion"/>
  </si>
  <si>
    <t>高等教育课堂教学改革项目结题</t>
    <phoneticPr fontId="17" type="noConversion"/>
  </si>
  <si>
    <t>丁炳扬、敖成齐、陶月良、胡仁勇、陈贤兴</t>
    <phoneticPr fontId="17" type="noConversion"/>
  </si>
  <si>
    <t>丁炳扬</t>
    <phoneticPr fontId="17" type="noConversion"/>
  </si>
  <si>
    <t>教学成果奖评选</t>
    <phoneticPr fontId="17" type="noConversion"/>
  </si>
  <si>
    <t>张乔、王传花、李楠、张旭、邹慧熙、雷新响、王成俊、刘爱丽、钱鹏程、蔡晓庆、薛永国、陈永强、曲晶升、刘志强</t>
    <phoneticPr fontId="17" type="noConversion"/>
  </si>
  <si>
    <t>特色建设专业</t>
    <phoneticPr fontId="17" type="noConversion"/>
  </si>
  <si>
    <t>省级</t>
    <phoneticPr fontId="17" type="noConversion"/>
  </si>
  <si>
    <t>环境科学</t>
    <phoneticPr fontId="17" type="noConversion"/>
  </si>
  <si>
    <t>校级</t>
    <phoneticPr fontId="17" type="noConversion"/>
  </si>
  <si>
    <t>十二五重点建设专业（B优势）</t>
    <phoneticPr fontId="17" type="noConversion"/>
  </si>
  <si>
    <t>精品资源共享课</t>
    <phoneticPr fontId="17" type="noConversion"/>
  </si>
  <si>
    <t>环境科学概论</t>
    <phoneticPr fontId="17" type="noConversion"/>
  </si>
  <si>
    <t>环境生态学基础</t>
    <phoneticPr fontId="17" type="noConversion"/>
  </si>
  <si>
    <t>人体解剖生理学</t>
    <phoneticPr fontId="17" type="noConversion"/>
  </si>
  <si>
    <t>生物化学研究技术及实验</t>
    <phoneticPr fontId="17" type="noConversion"/>
  </si>
  <si>
    <t>重点教材</t>
    <phoneticPr fontId="17" type="noConversion"/>
  </si>
  <si>
    <t>省级</t>
    <phoneticPr fontId="17" type="noConversion"/>
  </si>
  <si>
    <t>01</t>
    <phoneticPr fontId="17" type="noConversion"/>
  </si>
  <si>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</si>
  <si>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</si>
  <si>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</si>
  <si>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</si>
  <si>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</si>
  <si>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</si>
  <si>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</si>
  <si>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</si>
  <si>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</si>
  <si>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</si>
  <si>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</si>
  <si>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</si>
  <si>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</si>
  <si>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</si>
  <si>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</si>
  <si>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</si>
  <si>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</si>
  <si>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</si>
  <si>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</si>
  <si>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</si>
  <si>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</si>
  <si>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</si>
  <si>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</si>
  <si>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</si>
  <si>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</si>
  <si>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</si>
  <si>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</si>
  <si>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</si>
  <si>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</si>
  <si>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项目号</t>
    <phoneticPr fontId="17" type="noConversion"/>
  </si>
  <si>
    <t>陈文</t>
  </si>
  <si>
    <t>吴明江</t>
    <phoneticPr fontId="17" type="noConversion"/>
  </si>
  <si>
    <t>省级+校级</t>
  </si>
  <si>
    <t>备注</t>
    <phoneticPr fontId="17" type="noConversion"/>
  </si>
  <si>
    <t>情况不明，数据来自温大十二五质量工程汇总</t>
    <phoneticPr fontId="17" type="noConversion"/>
  </si>
  <si>
    <t>教授</t>
    <phoneticPr fontId="17" type="noConversion"/>
  </si>
  <si>
    <t>正高</t>
    <phoneticPr fontId="17" type="noConversion"/>
  </si>
  <si>
    <t>温大行政[2012]114号</t>
    <phoneticPr fontId="17" type="noConversion"/>
  </si>
  <si>
    <t>浙教高教〔2014〕110号</t>
    <phoneticPr fontId="17" type="noConversion"/>
  </si>
  <si>
    <t>赵敏</t>
    <phoneticPr fontId="17" type="noConversion"/>
  </si>
  <si>
    <t>备案类</t>
    <phoneticPr fontId="17" type="noConversion"/>
  </si>
  <si>
    <t>生物科学（重点方向：中学生物（科学）教学）</t>
    <phoneticPr fontId="17" type="noConversion"/>
  </si>
  <si>
    <t>温大行政〔2012〕148号</t>
    <phoneticPr fontId="17" type="noConversion"/>
  </si>
  <si>
    <t>优势专业建设项目</t>
    <phoneticPr fontId="17" type="noConversion"/>
  </si>
  <si>
    <t>董新姣</t>
    <phoneticPr fontId="17" type="noConversion"/>
  </si>
  <si>
    <t>状态</t>
    <phoneticPr fontId="17" type="noConversion"/>
  </si>
  <si>
    <t>不明</t>
  </si>
  <si>
    <t>结题</t>
  </si>
  <si>
    <t>延期</t>
  </si>
  <si>
    <t>在研</t>
  </si>
  <si>
    <t>温大行政〔2012〕140号</t>
    <phoneticPr fontId="17" type="noConversion"/>
  </si>
  <si>
    <t>行政〔2008〕69号</t>
    <phoneticPr fontId="17" type="noConversion"/>
  </si>
  <si>
    <t>2008.04.29</t>
    <phoneticPr fontId="17" type="noConversion"/>
  </si>
  <si>
    <t>浙教高教〔2009〕196号 行政〔2009〕92号</t>
    <phoneticPr fontId="17" type="noConversion"/>
  </si>
  <si>
    <t>2009.11.30</t>
    <phoneticPr fontId="17" type="noConversion"/>
  </si>
  <si>
    <t>2011.02.11</t>
    <phoneticPr fontId="17" type="noConversion"/>
  </si>
  <si>
    <t>行政〔2010〕115号</t>
    <phoneticPr fontId="17" type="noConversion"/>
  </si>
  <si>
    <t>浙教高教[2011]10号 行政〔2010〕115号</t>
    <phoneticPr fontId="17" type="noConversion"/>
  </si>
  <si>
    <r>
      <t>2010.</t>
    </r>
    <r>
      <rPr>
        <sz val="10"/>
        <rFont val="宋体"/>
        <family val="3"/>
        <charset val="134"/>
      </rPr>
      <t>6.11</t>
    </r>
    <phoneticPr fontId="17" type="noConversion"/>
  </si>
  <si>
    <t>2012.05.25</t>
    <phoneticPr fontId="17" type="noConversion"/>
  </si>
  <si>
    <t>2015.11.25</t>
    <phoneticPr fontId="17" type="noConversion"/>
  </si>
  <si>
    <t>2015.11.10</t>
    <phoneticPr fontId="17" type="noConversion"/>
  </si>
  <si>
    <t>2014.09.25</t>
    <phoneticPr fontId="17" type="noConversion"/>
  </si>
  <si>
    <t>2012.11.12</t>
    <phoneticPr fontId="17" type="noConversion"/>
  </si>
  <si>
    <t>2012.06.26</t>
    <phoneticPr fontId="17" type="noConversion"/>
  </si>
  <si>
    <t>未发结题文件</t>
    <phoneticPr fontId="17" type="noConversion"/>
  </si>
  <si>
    <t>2014.12.13</t>
    <phoneticPr fontId="17" type="noConversion"/>
  </si>
  <si>
    <t>温大行政〔2014〕277号</t>
    <phoneticPr fontId="17" type="noConversion"/>
  </si>
  <si>
    <t>12jg02A</t>
    <phoneticPr fontId="17" type="noConversion"/>
  </si>
  <si>
    <t>12jg11A</t>
    <phoneticPr fontId="17" type="noConversion"/>
  </si>
  <si>
    <t>行政〔2011〕256号</t>
    <phoneticPr fontId="17" type="noConversion"/>
  </si>
  <si>
    <t>2011.11.28</t>
    <phoneticPr fontId="17" type="noConversion"/>
  </si>
  <si>
    <t>教学成果奖</t>
    <phoneticPr fontId="17" type="noConversion"/>
  </si>
  <si>
    <t>校级三等奖</t>
    <phoneticPr fontId="17" type="noConversion"/>
  </si>
  <si>
    <t>电话号码</t>
  </si>
  <si>
    <t>系</t>
    <phoneticPr fontId="21" type="noConversion"/>
  </si>
  <si>
    <t>团队</t>
    <phoneticPr fontId="21" type="noConversion"/>
  </si>
  <si>
    <t>生物系</t>
    <phoneticPr fontId="21" type="noConversion"/>
  </si>
  <si>
    <t>生化分子课程团队</t>
    <phoneticPr fontId="21" type="noConversion"/>
  </si>
  <si>
    <t>黄文浩</t>
  </si>
  <si>
    <t>李军</t>
    <phoneticPr fontId="21" type="noConversion"/>
  </si>
  <si>
    <t>环境系</t>
    <phoneticPr fontId="21" type="noConversion"/>
  </si>
  <si>
    <t>环境工程课程团队</t>
    <phoneticPr fontId="21" type="noConversion"/>
  </si>
  <si>
    <t>温海虹</t>
  </si>
  <si>
    <t>陈丽萍</t>
  </si>
  <si>
    <t>秦治霞</t>
  </si>
  <si>
    <t>李莹</t>
    <phoneticPr fontId="21" type="noConversion"/>
  </si>
  <si>
    <t>范文春</t>
  </si>
  <si>
    <t>金海艳</t>
  </si>
  <si>
    <t>动植物课程团队</t>
    <phoneticPr fontId="21" type="noConversion"/>
  </si>
  <si>
    <t>梁莉</t>
    <phoneticPr fontId="21" type="noConversion"/>
  </si>
  <si>
    <t>吴楚</t>
    <phoneticPr fontId="21" type="noConversion"/>
  </si>
  <si>
    <t>微生物与发酵课程团队</t>
    <phoneticPr fontId="21" type="noConversion"/>
  </si>
  <si>
    <t>陈勇</t>
    <phoneticPr fontId="21" type="noConversion"/>
  </si>
  <si>
    <t>张旭</t>
    <phoneticPr fontId="21" type="noConversion"/>
  </si>
  <si>
    <t>王奇</t>
    <phoneticPr fontId="21" type="noConversion"/>
  </si>
  <si>
    <t>环境科学课程团队</t>
    <phoneticPr fontId="21" type="noConversion"/>
  </si>
  <si>
    <t>金展</t>
  </si>
  <si>
    <t>张业健</t>
  </si>
  <si>
    <t>陈贤兴</t>
  </si>
  <si>
    <t>于萍</t>
  </si>
  <si>
    <t>王丽华</t>
  </si>
  <si>
    <t>倪小英</t>
  </si>
  <si>
    <t>叶海仁</t>
  </si>
  <si>
    <t>李楠</t>
  </si>
  <si>
    <t>曹静</t>
  </si>
  <si>
    <t>廖菲</t>
  </si>
  <si>
    <t>项秀珠</t>
  </si>
  <si>
    <t>张胜帮</t>
  </si>
  <si>
    <t>罗胜</t>
    <phoneticPr fontId="21" type="noConversion"/>
  </si>
  <si>
    <t>董新姣</t>
    <phoneticPr fontId="21" type="noConversion"/>
  </si>
  <si>
    <t>生物系</t>
    <phoneticPr fontId="21" type="noConversion"/>
  </si>
  <si>
    <t>微生物与发酵课程团队</t>
    <phoneticPr fontId="21" type="noConversion"/>
  </si>
  <si>
    <t>赵敏</t>
    <phoneticPr fontId="21" type="noConversion"/>
  </si>
  <si>
    <t>动植物课程团队</t>
    <phoneticPr fontId="21" type="noConversion"/>
  </si>
  <si>
    <t>张胜帮</t>
    <phoneticPr fontId="21" type="noConversion"/>
  </si>
  <si>
    <t>课程负责人所在系</t>
    <phoneticPr fontId="17" type="noConversion"/>
  </si>
  <si>
    <t>钱晓薇</t>
    <phoneticPr fontId="17" type="noConversion"/>
  </si>
  <si>
    <t>环境系</t>
    <phoneticPr fontId="17" type="noConversion"/>
  </si>
  <si>
    <t>教学名师奖</t>
  </si>
  <si>
    <t>教学名师</t>
    <phoneticPr fontId="17" type="noConversion"/>
  </si>
  <si>
    <t>2014.1.11</t>
    <phoneticPr fontId="17" type="noConversion"/>
  </si>
  <si>
    <t>温大行政〔2014〕5号</t>
    <phoneticPr fontId="17" type="noConversion"/>
  </si>
  <si>
    <t>51</t>
  </si>
  <si>
    <t>52</t>
  </si>
  <si>
    <t>青年教师教学设计竞赛</t>
    <phoneticPr fontId="17" type="noConversion"/>
  </si>
  <si>
    <t>讲师</t>
    <phoneticPr fontId="17" type="noConversion"/>
  </si>
  <si>
    <t>环境系</t>
    <phoneticPr fontId="21" type="noConversion"/>
  </si>
  <si>
    <t>环境科学</t>
    <phoneticPr fontId="17" type="noConversion"/>
  </si>
  <si>
    <t>董新姣</t>
    <phoneticPr fontId="17" type="noConversion"/>
  </si>
  <si>
    <t>重点建设专业</t>
    <phoneticPr fontId="17" type="noConversion"/>
  </si>
  <si>
    <t>2009.11.26</t>
    <phoneticPr fontId="17" type="noConversion"/>
  </si>
  <si>
    <t>行政〔2009〕234号</t>
    <phoneticPr fontId="17" type="noConversion"/>
  </si>
  <si>
    <t>53</t>
  </si>
  <si>
    <t>各类教学项目汇总表</t>
    <phoneticPr fontId="17" type="noConversion"/>
  </si>
  <si>
    <t>识别号</t>
    <phoneticPr fontId="17" type="noConversion"/>
  </si>
  <si>
    <t>项目名称</t>
    <phoneticPr fontId="17" type="noConversion"/>
  </si>
  <si>
    <t>级别</t>
    <phoneticPr fontId="17" type="noConversion"/>
  </si>
  <si>
    <t>项目类别</t>
    <phoneticPr fontId="17" type="noConversion"/>
  </si>
  <si>
    <t>项目负责人</t>
    <phoneticPr fontId="17" type="noConversion"/>
  </si>
  <si>
    <t>参与人员</t>
    <phoneticPr fontId="17" type="noConversion"/>
  </si>
  <si>
    <t>序号</t>
    <phoneticPr fontId="17" type="noConversion"/>
  </si>
  <si>
    <t>立项时间</t>
    <phoneticPr fontId="17" type="noConversion"/>
  </si>
  <si>
    <t>结题时间</t>
    <phoneticPr fontId="17" type="noConversion"/>
  </si>
  <si>
    <t>立项文件</t>
    <phoneticPr fontId="17" type="noConversion"/>
  </si>
  <si>
    <t>结题文件</t>
    <phoneticPr fontId="17" type="noConversion"/>
  </si>
  <si>
    <t>教学建设与研究计分标准</t>
    <phoneticPr fontId="21" type="noConversion"/>
  </si>
  <si>
    <t>类型</t>
    <phoneticPr fontId="21" type="noConversion"/>
  </si>
  <si>
    <t>业绩计分</t>
    <phoneticPr fontId="21" type="noConversion"/>
  </si>
  <si>
    <t>国家</t>
    <phoneticPr fontId="21" type="noConversion"/>
  </si>
  <si>
    <t>省级</t>
    <phoneticPr fontId="21" type="noConversion"/>
  </si>
  <si>
    <t>地市级</t>
    <phoneticPr fontId="21" type="noConversion"/>
  </si>
  <si>
    <t>校级</t>
    <phoneticPr fontId="21" type="noConversion"/>
  </si>
  <si>
    <t>校级重点</t>
    <phoneticPr fontId="21" type="noConversion"/>
  </si>
  <si>
    <t>校级一般</t>
    <phoneticPr fontId="21" type="noConversion"/>
  </si>
  <si>
    <t>新专业</t>
    <phoneticPr fontId="21" type="noConversion"/>
  </si>
  <si>
    <t>一般专业负责人</t>
    <phoneticPr fontId="21" type="noConversion"/>
  </si>
  <si>
    <t>主编</t>
    <phoneticPr fontId="21" type="noConversion"/>
  </si>
  <si>
    <t>副主编</t>
    <phoneticPr fontId="21" type="noConversion"/>
  </si>
  <si>
    <t>参编</t>
    <phoneticPr fontId="21" type="noConversion"/>
  </si>
  <si>
    <t>专业建设</t>
    <phoneticPr fontId="21" type="noConversion"/>
  </si>
  <si>
    <t>课程建设</t>
    <phoneticPr fontId="21" type="noConversion"/>
  </si>
  <si>
    <t>双语课程</t>
    <phoneticPr fontId="21" type="noConversion"/>
  </si>
  <si>
    <t>优秀教学团队</t>
    <phoneticPr fontId="21" type="noConversion"/>
  </si>
  <si>
    <t>教改项目</t>
    <phoneticPr fontId="21" type="noConversion"/>
  </si>
  <si>
    <t>实验教学示范中心</t>
    <phoneticPr fontId="21" type="noConversion"/>
  </si>
  <si>
    <t>公开出版教材</t>
    <phoneticPr fontId="21" type="noConversion"/>
  </si>
  <si>
    <t>教材建设主编</t>
    <phoneticPr fontId="21" type="noConversion"/>
  </si>
  <si>
    <t>教材建设副主编</t>
    <phoneticPr fontId="21" type="noConversion"/>
  </si>
  <si>
    <t>教材建设参编</t>
    <phoneticPr fontId="21" type="noConversion"/>
  </si>
  <si>
    <t>人才培养模式创新实验区</t>
    <phoneticPr fontId="21" type="noConversion"/>
  </si>
  <si>
    <t>教学技能奖</t>
    <phoneticPr fontId="21" type="noConversion"/>
  </si>
  <si>
    <t>业绩总分</t>
    <phoneticPr fontId="17" type="noConversion"/>
  </si>
  <si>
    <t>个人业绩分</t>
    <phoneticPr fontId="17" type="noConversion"/>
  </si>
  <si>
    <t>项目所属大类</t>
    <phoneticPr fontId="17" type="noConversion"/>
  </si>
  <si>
    <t>教改项目</t>
  </si>
  <si>
    <t>专业建设</t>
  </si>
  <si>
    <t>国家级一等奖</t>
    <phoneticPr fontId="17" type="noConversion"/>
  </si>
  <si>
    <t>国家级二等奖</t>
    <phoneticPr fontId="17" type="noConversion"/>
  </si>
  <si>
    <t>教学成果奖</t>
    <phoneticPr fontId="21" type="noConversion"/>
  </si>
  <si>
    <t>省级特等奖</t>
    <phoneticPr fontId="17" type="noConversion"/>
  </si>
  <si>
    <t>国家级特等奖</t>
    <phoneticPr fontId="17" type="noConversion"/>
  </si>
  <si>
    <t>省级一等奖</t>
    <phoneticPr fontId="17" type="noConversion"/>
  </si>
  <si>
    <t>省级二等奖</t>
    <phoneticPr fontId="17" type="noConversion"/>
  </si>
  <si>
    <t>校级特等奖</t>
    <phoneticPr fontId="17" type="noConversion"/>
  </si>
  <si>
    <t>校级一等奖</t>
    <phoneticPr fontId="17" type="noConversion"/>
  </si>
  <si>
    <t>校级二等奖</t>
    <phoneticPr fontId="17" type="noConversion"/>
  </si>
  <si>
    <t>教学名师</t>
    <phoneticPr fontId="21" type="noConversion"/>
  </si>
  <si>
    <t>教坛新秀</t>
    <phoneticPr fontId="21" type="noConversion"/>
  </si>
  <si>
    <t>教学技能竞赛</t>
    <phoneticPr fontId="21" type="noConversion"/>
  </si>
  <si>
    <t>省级三等奖</t>
    <phoneticPr fontId="17" type="noConversion"/>
  </si>
  <si>
    <t>校级三等奖</t>
    <phoneticPr fontId="17" type="noConversion"/>
  </si>
  <si>
    <t>教材奖</t>
    <phoneticPr fontId="21" type="noConversion"/>
  </si>
  <si>
    <t>国家级三等奖</t>
    <phoneticPr fontId="17" type="noConversion"/>
  </si>
  <si>
    <t>国家精品</t>
    <phoneticPr fontId="17" type="noConversion"/>
  </si>
  <si>
    <t>省级精品</t>
    <phoneticPr fontId="17" type="noConversion"/>
  </si>
  <si>
    <t>依据</t>
    <phoneticPr fontId="17" type="noConversion"/>
  </si>
  <si>
    <t>建设期内每年计分，验收合格当年双倍计分</t>
    <phoneticPr fontId="17" type="noConversion"/>
  </si>
  <si>
    <t>出版当年计分</t>
    <phoneticPr fontId="17" type="noConversion"/>
  </si>
  <si>
    <t>立项当年计分</t>
    <phoneticPr fontId="17" type="noConversion"/>
  </si>
  <si>
    <t>项目总业绩分在实施周期内按年均平分</t>
    <phoneticPr fontId="17" type="noConversion"/>
  </si>
  <si>
    <t>获奖当年计分</t>
    <phoneticPr fontId="17" type="noConversion"/>
  </si>
  <si>
    <t>双语课程建设实施期为2年</t>
    <phoneticPr fontId="17" type="noConversion"/>
  </si>
  <si>
    <t>精品课程有效期为4年</t>
    <phoneticPr fontId="17" type="noConversion"/>
  </si>
  <si>
    <t>校级一般</t>
    <phoneticPr fontId="17" type="noConversion"/>
  </si>
  <si>
    <t>省级</t>
    <phoneticPr fontId="17" type="noConversion"/>
  </si>
  <si>
    <t>评分标准</t>
    <phoneticPr fontId="17" type="noConversion"/>
  </si>
  <si>
    <t>温大行政[2016]81号</t>
    <phoneticPr fontId="17" type="noConversion"/>
  </si>
  <si>
    <t>2016.4.28</t>
    <phoneticPr fontId="17" type="noConversion"/>
  </si>
  <si>
    <t>温大行政〔2016〕124号</t>
    <phoneticPr fontId="17" type="noConversion"/>
  </si>
  <si>
    <t>2016.06.16</t>
    <phoneticPr fontId="17" type="noConversion"/>
  </si>
  <si>
    <t>温大行政〔2016〕125号</t>
    <phoneticPr fontId="17" type="noConversion"/>
  </si>
  <si>
    <t>结题</t>
    <phoneticPr fontId="17" type="noConversion"/>
  </si>
  <si>
    <t>中期检查</t>
    <phoneticPr fontId="17" type="noConversion"/>
  </si>
  <si>
    <t>中期检查
温大行政〔2016〕127号</t>
    <phoneticPr fontId="17" type="noConversion"/>
  </si>
  <si>
    <t>校级重点</t>
    <phoneticPr fontId="17" type="noConversion"/>
  </si>
  <si>
    <t>温大行政〔2012〕286号</t>
    <phoneticPr fontId="17" type="noConversion"/>
  </si>
  <si>
    <t>2012.12.24</t>
    <phoneticPr fontId="17" type="noConversion"/>
  </si>
  <si>
    <t>课程群</t>
    <phoneticPr fontId="17" type="noConversion"/>
  </si>
  <si>
    <t>温州市环境科学实验教学示范中心</t>
    <phoneticPr fontId="17" type="noConversion"/>
  </si>
  <si>
    <t>54</t>
  </si>
  <si>
    <t>王奇</t>
    <phoneticPr fontId="17" type="noConversion"/>
  </si>
  <si>
    <t>副教授</t>
    <phoneticPr fontId="17" type="noConversion"/>
  </si>
  <si>
    <t>地市级</t>
    <phoneticPr fontId="17" type="noConversion"/>
  </si>
  <si>
    <t>实验教学师范中心</t>
    <phoneticPr fontId="17" type="noConversion"/>
  </si>
  <si>
    <t>省级</t>
    <phoneticPr fontId="17" type="noConversion"/>
  </si>
  <si>
    <t>实验教学示范中心</t>
    <phoneticPr fontId="17" type="noConversion"/>
  </si>
  <si>
    <t>吴明江</t>
    <phoneticPr fontId="17" type="noConversion"/>
  </si>
  <si>
    <t>2013.6.14</t>
    <phoneticPr fontId="17" type="noConversion"/>
  </si>
  <si>
    <t>本科院校第三届青年教师教学设计竞赛二等奖</t>
    <phoneticPr fontId="17" type="noConversion"/>
  </si>
  <si>
    <t>葛世玫</t>
    <phoneticPr fontId="17" type="noConversion"/>
  </si>
  <si>
    <t>教学名师</t>
    <phoneticPr fontId="17" type="noConversion"/>
  </si>
  <si>
    <t>董新姣</t>
    <phoneticPr fontId="17" type="noConversion"/>
  </si>
  <si>
    <t>校级</t>
    <phoneticPr fontId="17" type="noConversion"/>
  </si>
  <si>
    <t>行政〔2011〕113号</t>
    <phoneticPr fontId="17" type="noConversion"/>
  </si>
  <si>
    <t>2011.6.8</t>
    <phoneticPr fontId="17" type="noConversion"/>
  </si>
  <si>
    <t>教学技能</t>
    <phoneticPr fontId="17" type="noConversion"/>
  </si>
  <si>
    <t>林国栋</t>
    <phoneticPr fontId="17" type="noConversion"/>
  </si>
  <si>
    <t>吴祥庭</t>
    <phoneticPr fontId="17" type="noConversion"/>
  </si>
  <si>
    <t>省级+校级</t>
    <phoneticPr fontId="17" type="noConversion"/>
  </si>
  <si>
    <t>55</t>
  </si>
  <si>
    <t>适应新高考的大学与高中化学教学衔接研究</t>
    <phoneticPr fontId="21" type="noConversion"/>
  </si>
  <si>
    <t>赵肖为</t>
    <phoneticPr fontId="21" type="noConversion"/>
  </si>
  <si>
    <t>基于案例的《生物学教学论》混合式教学改革与实践</t>
  </si>
  <si>
    <t>教授</t>
    <phoneticPr fontId="17" type="noConversion"/>
  </si>
  <si>
    <t>胡玫，周茂洪，李军</t>
    <phoneticPr fontId="21" type="noConversion"/>
  </si>
  <si>
    <t>钱晓薇，南旭阳</t>
  </si>
  <si>
    <t>2016.11.7送教务处</t>
    <phoneticPr fontId="17" type="noConversion"/>
  </si>
  <si>
    <t>2016.11结题申请提交</t>
    <phoneticPr fontId="17" type="noConversion"/>
  </si>
  <si>
    <t>廖志勇、张旭、于萍、郑蔚虹、杨海龙</t>
    <phoneticPr fontId="17" type="noConversion"/>
  </si>
  <si>
    <t>2016.11提交中期检查材料</t>
    <phoneticPr fontId="17" type="noConversion"/>
  </si>
  <si>
    <t>2016.11提交结题材料</t>
    <phoneticPr fontId="17" type="noConversion"/>
  </si>
  <si>
    <t>56</t>
  </si>
  <si>
    <t>以培养反思能力为核心的生物科学专业课程教学改革的研究与实践</t>
    <phoneticPr fontId="17" type="noConversion"/>
  </si>
  <si>
    <t>教学成果奖</t>
    <phoneticPr fontId="17" type="noConversion"/>
  </si>
  <si>
    <t>温大行政〔2016〕58号
浙教法〔2016〕138号</t>
    <phoneticPr fontId="17" type="noConversion"/>
  </si>
  <si>
    <t>2016.3.10</t>
    <phoneticPr fontId="17" type="noConversion"/>
  </si>
  <si>
    <t>浙教办高教〔2016〕102号</t>
    <phoneticPr fontId="17" type="noConversion"/>
  </si>
  <si>
    <t>2016.11.16</t>
    <phoneticPr fontId="17" type="noConversion"/>
  </si>
  <si>
    <t>温大行政〔2016〕256号</t>
    <phoneticPr fontId="17" type="noConversion"/>
  </si>
  <si>
    <t>57</t>
  </si>
  <si>
    <t>58</t>
  </si>
  <si>
    <t>59</t>
  </si>
  <si>
    <t>60</t>
  </si>
  <si>
    <t>61</t>
  </si>
  <si>
    <t>基于地方高校应用能力培养下的环境工程微生物学实验课程教学改革</t>
  </si>
  <si>
    <t>陈琼珍</t>
    <phoneticPr fontId="21" type="noConversion"/>
  </si>
  <si>
    <t>讲师</t>
    <phoneticPr fontId="21" type="noConversion"/>
  </si>
  <si>
    <t>张旭</t>
    <phoneticPr fontId="21" type="noConversion"/>
  </si>
  <si>
    <t>陈培超</t>
    <phoneticPr fontId="21" type="noConversion"/>
  </si>
  <si>
    <t>校级</t>
    <phoneticPr fontId="17" type="noConversion"/>
  </si>
  <si>
    <t>校级教改一般项目</t>
    <phoneticPr fontId="17" type="noConversion"/>
  </si>
  <si>
    <t>董新姣、王奇、金展</t>
    <phoneticPr fontId="21" type="noConversion"/>
  </si>
  <si>
    <t>陈培超、王圣钦、于萍</t>
    <phoneticPr fontId="21" type="noConversion"/>
  </si>
  <si>
    <t>张旭、王圣钦、于萍</t>
    <phoneticPr fontId="21" type="noConversion"/>
  </si>
  <si>
    <t>生物学卓越教师培养综合改革实验</t>
    <phoneticPr fontId="17" type="noConversion"/>
  </si>
  <si>
    <t>2016.11.30</t>
    <phoneticPr fontId="17" type="noConversion"/>
  </si>
  <si>
    <t>温大行政〔2016〕253号</t>
    <phoneticPr fontId="17" type="noConversion"/>
  </si>
  <si>
    <t>2016.11.28</t>
    <phoneticPr fontId="17" type="noConversion"/>
  </si>
  <si>
    <t>适应高素质应用型人才培养的水污染控制工程实践教学模式探索与创新</t>
    <phoneticPr fontId="17" type="noConversion"/>
  </si>
  <si>
    <r>
      <t>胡仁勇、敖成齐、梁</t>
    </r>
    <r>
      <rPr>
        <sz val="10"/>
        <color rgb="FF000000"/>
        <rFont val="Arial"/>
        <family val="2"/>
      </rPr>
      <t xml:space="preserve"> </t>
    </r>
    <r>
      <rPr>
        <sz val="10"/>
        <color rgb="FF000000"/>
        <rFont val="宋体"/>
        <family val="3"/>
        <charset val="134"/>
      </rPr>
      <t>莉、陈贤兴、沈盼盼</t>
    </r>
  </si>
  <si>
    <t>环境评价</t>
  </si>
  <si>
    <t>王传花、王奇、陈华林、金展</t>
  </si>
  <si>
    <t>精品在线开放课程</t>
    <phoneticPr fontId="17" type="noConversion"/>
  </si>
  <si>
    <t>62</t>
  </si>
  <si>
    <t>业绩分计算</t>
    <phoneticPr fontId="17" type="noConversion"/>
  </si>
  <si>
    <t>校级精品在线开放课程</t>
    <phoneticPr fontId="17" type="noConversion"/>
  </si>
  <si>
    <t>省级</t>
    <phoneticPr fontId="17" type="noConversion"/>
  </si>
  <si>
    <t>十三五优势专业</t>
    <phoneticPr fontId="17" type="noConversion"/>
  </si>
  <si>
    <t>生物科学</t>
    <phoneticPr fontId="17" type="noConversion"/>
  </si>
  <si>
    <t>赵敏</t>
    <phoneticPr fontId="17" type="noConversion"/>
  </si>
  <si>
    <t>教授</t>
    <phoneticPr fontId="17" type="noConversion"/>
  </si>
  <si>
    <t>电子传递和光合磷酸化</t>
    <phoneticPr fontId="17" type="noConversion"/>
  </si>
  <si>
    <t>陶月良</t>
    <phoneticPr fontId="17" type="noConversion"/>
  </si>
  <si>
    <t>副教授</t>
    <phoneticPr fontId="17" type="noConversion"/>
  </si>
  <si>
    <t>高校微课教学比赛</t>
    <phoneticPr fontId="17" type="noConversion"/>
  </si>
  <si>
    <t>63</t>
  </si>
  <si>
    <t>64</t>
  </si>
  <si>
    <t>温大行政〔2016〕303号</t>
    <phoneticPr fontId="17" type="noConversion"/>
  </si>
  <si>
    <t>校级精品在线开放课程</t>
    <phoneticPr fontId="17" type="noConversion"/>
  </si>
  <si>
    <t>16jg47</t>
  </si>
  <si>
    <t>16jg48</t>
  </si>
  <si>
    <t>“应用型”人才培养中《生物分离原理与技术》的教学改革研究</t>
  </si>
  <si>
    <t>16jg49</t>
  </si>
  <si>
    <t>“应用型”为导向的《免疫学原理与技术》课堂教学改革研究与实践</t>
  </si>
  <si>
    <r>
      <t>2</t>
    </r>
    <r>
      <rPr>
        <sz val="10"/>
        <rFont val="宋体"/>
        <family val="3"/>
        <charset val="134"/>
      </rPr>
      <t>017.1.9</t>
    </r>
    <phoneticPr fontId="17" type="noConversion"/>
  </si>
  <si>
    <t>温大行政〔2017〕9号</t>
    <phoneticPr fontId="17" type="noConversion"/>
  </si>
  <si>
    <t>最佳教学奖</t>
    <phoneticPr fontId="17" type="noConversion"/>
  </si>
  <si>
    <t>赵志军</t>
    <phoneticPr fontId="17" type="noConversion"/>
  </si>
  <si>
    <t>柳劲松</t>
    <phoneticPr fontId="17" type="noConversion"/>
  </si>
  <si>
    <t>教授</t>
    <phoneticPr fontId="17" type="noConversion"/>
  </si>
  <si>
    <t>65</t>
  </si>
  <si>
    <t>66</t>
  </si>
  <si>
    <t>校级</t>
    <phoneticPr fontId="17" type="noConversion"/>
  </si>
  <si>
    <t>温大行政[2016]81号
温大行政〔2017〕12号</t>
    <phoneticPr fontId="17" type="noConversion"/>
  </si>
  <si>
    <t>2017.1.15</t>
    <phoneticPr fontId="17" type="noConversion"/>
  </si>
  <si>
    <t>最佳教学奖</t>
    <phoneticPr fontId="17" type="noConversion"/>
  </si>
  <si>
    <t>温大行政[2017]21号</t>
    <phoneticPr fontId="17" type="noConversion"/>
  </si>
  <si>
    <t>已计算</t>
    <phoneticPr fontId="17" type="noConversion"/>
  </si>
  <si>
    <t>不明</t>
    <phoneticPr fontId="17" type="noConversion"/>
  </si>
  <si>
    <t>撤销</t>
  </si>
  <si>
    <t>2016.11申请</t>
    <phoneticPr fontId="17" type="noConversion"/>
  </si>
  <si>
    <t>未出版，出版当年计分</t>
    <phoneticPr fontId="17" type="noConversion"/>
  </si>
  <si>
    <t>未记完</t>
    <phoneticPr fontId="17" type="noConversion"/>
  </si>
  <si>
    <t>不明</t>
    <phoneticPr fontId="17" type="noConversion"/>
  </si>
  <si>
    <t>未记完</t>
    <phoneticPr fontId="17" type="noConversion"/>
  </si>
  <si>
    <t>67</t>
  </si>
  <si>
    <t>68</t>
  </si>
  <si>
    <t>精品在线开放课程</t>
    <phoneticPr fontId="17" type="noConversion"/>
  </si>
  <si>
    <t>钱晓薇</t>
    <phoneticPr fontId="17" type="noConversion"/>
  </si>
  <si>
    <t>钱晓薇、南旭阳、陈文君（学生）</t>
    <phoneticPr fontId="17" type="noConversion"/>
  </si>
  <si>
    <t>葛世玫、林国栋</t>
    <phoneticPr fontId="17" type="noConversion"/>
  </si>
  <si>
    <t>2017.4.1</t>
    <phoneticPr fontId="17" type="noConversion"/>
  </si>
  <si>
    <t>温大行政〔2017〕97号</t>
    <phoneticPr fontId="17" type="noConversion"/>
  </si>
  <si>
    <t>林国栋</t>
    <phoneticPr fontId="17" type="noConversion"/>
  </si>
  <si>
    <t>课程建设</t>
    <phoneticPr fontId="17" type="noConversion"/>
  </si>
  <si>
    <t>2016-2017生环学院教学业绩教学研究与改革项目汇总表</t>
    <phoneticPr fontId="17" type="noConversion"/>
  </si>
  <si>
    <t>2016.12.29</t>
    <phoneticPr fontId="17" type="noConversion"/>
  </si>
  <si>
    <t>获奖当年计分</t>
  </si>
  <si>
    <t>浙教高教〔2016〕164号</t>
    <phoneticPr fontId="17" type="noConversion"/>
  </si>
  <si>
    <t>国家三等奖</t>
    <phoneticPr fontId="17" type="noConversion"/>
  </si>
  <si>
    <t>获奖证书</t>
    <phoneticPr fontId="17" type="noConversion"/>
  </si>
  <si>
    <t>行标签</t>
  </si>
  <si>
    <t>陈琼珍</t>
  </si>
  <si>
    <t>(空白)</t>
  </si>
  <si>
    <t>总计</t>
  </si>
  <si>
    <t>梁莉</t>
  </si>
  <si>
    <t>主编</t>
    <phoneticPr fontId="17" type="noConversion"/>
  </si>
  <si>
    <t>验收合格当年双倍计分</t>
    <phoneticPr fontId="17" type="noConversion"/>
  </si>
  <si>
    <t>求和项:个人业绩分</t>
  </si>
  <si>
    <t>不分配</t>
    <phoneticPr fontId="17" type="noConversion"/>
  </si>
  <si>
    <t>课程建设</t>
    <phoneticPr fontId="17" type="noConversion"/>
  </si>
  <si>
    <t>林国栋</t>
    <phoneticPr fontId="17" type="noConversion"/>
  </si>
  <si>
    <t>吴明江</t>
    <phoneticPr fontId="21" type="noConversion"/>
  </si>
  <si>
    <t>张旭</t>
    <phoneticPr fontId="21" type="noConversion"/>
  </si>
  <si>
    <t>廖志勇</t>
    <phoneticPr fontId="21" type="noConversion"/>
  </si>
  <si>
    <t>陈培超</t>
    <phoneticPr fontId="21" type="noConversion"/>
  </si>
  <si>
    <t>肖继波</t>
    <phoneticPr fontId="17" type="noConversion"/>
  </si>
  <si>
    <t>15-16未计分，还剩5分，不分配</t>
    <phoneticPr fontId="17" type="noConversion"/>
  </si>
  <si>
    <t>敖成齐</t>
    <phoneticPr fontId="17" type="noConversion"/>
  </si>
  <si>
    <t>柯强</t>
    <phoneticPr fontId="17" type="noConversion"/>
  </si>
  <si>
    <t>15-16未计分，还剩5分</t>
    <phoneticPr fontId="17" type="noConversion"/>
  </si>
  <si>
    <t>王奇</t>
    <phoneticPr fontId="17" type="noConversion"/>
  </si>
  <si>
    <t>王传花</t>
    <phoneticPr fontId="17" type="noConversion"/>
  </si>
  <si>
    <t>金展</t>
    <phoneticPr fontId="17" type="noConversion"/>
  </si>
  <si>
    <t>周茂洪</t>
    <phoneticPr fontId="17" type="noConversion"/>
  </si>
  <si>
    <t>最后一次计分</t>
    <phoneticPr fontId="17" type="noConversion"/>
  </si>
  <si>
    <t>杨海龙</t>
    <phoneticPr fontId="17" type="noConversion"/>
  </si>
  <si>
    <t>赵肖为</t>
    <phoneticPr fontId="17" type="noConversion"/>
  </si>
  <si>
    <t>周峙苗</t>
    <phoneticPr fontId="17" type="noConversion"/>
  </si>
  <si>
    <t>邹慧熙</t>
    <phoneticPr fontId="17" type="noConversion"/>
  </si>
  <si>
    <t>周化斌</t>
    <phoneticPr fontId="17" type="noConversion"/>
  </si>
  <si>
    <t>李军</t>
    <phoneticPr fontId="17" type="noConversion"/>
  </si>
  <si>
    <t>倪小英</t>
    <phoneticPr fontId="17" type="noConversion"/>
  </si>
  <si>
    <t>教学成果奖</t>
    <phoneticPr fontId="17" type="noConversion"/>
  </si>
  <si>
    <t>林国栋</t>
    <phoneticPr fontId="17" type="noConversion"/>
  </si>
  <si>
    <t>15-16校级一等奖已计算10分</t>
    <phoneticPr fontId="17" type="noConversion"/>
  </si>
  <si>
    <t>钱晓薇</t>
    <phoneticPr fontId="17" type="noConversion"/>
  </si>
  <si>
    <t>应雪萍</t>
    <phoneticPr fontId="17" type="noConversion"/>
  </si>
  <si>
    <t>16-17和17-18学年各计算20分</t>
    <phoneticPr fontId="17" type="noConversion"/>
  </si>
  <si>
    <t>南旭阳</t>
    <phoneticPr fontId="17" type="noConversion"/>
  </si>
  <si>
    <t>陈琼珍</t>
    <phoneticPr fontId="17" type="noConversion"/>
  </si>
  <si>
    <t>16-17和17-18学年各计算10分</t>
    <phoneticPr fontId="17" type="noConversion"/>
  </si>
  <si>
    <t>董新姣</t>
    <phoneticPr fontId="17" type="noConversion"/>
  </si>
  <si>
    <t>张旭</t>
    <phoneticPr fontId="17" type="noConversion"/>
  </si>
  <si>
    <t>16-17和17-18学年各计算5分，不分配</t>
    <phoneticPr fontId="17" type="noConversion"/>
  </si>
  <si>
    <t>陈培超</t>
    <phoneticPr fontId="17" type="noConversion"/>
  </si>
  <si>
    <t>课程建设</t>
    <phoneticPr fontId="17" type="noConversion"/>
  </si>
  <si>
    <t>陶月良</t>
    <phoneticPr fontId="17" type="noConversion"/>
  </si>
  <si>
    <t>16-17、17-18、18-19、19-20各计算10分</t>
    <phoneticPr fontId="17" type="noConversion"/>
  </si>
  <si>
    <t>胡仁勇</t>
    <phoneticPr fontId="17" type="noConversion"/>
  </si>
  <si>
    <t>梁莉</t>
    <phoneticPr fontId="17" type="noConversion"/>
  </si>
  <si>
    <t>陈华林</t>
    <phoneticPr fontId="17" type="noConversion"/>
  </si>
  <si>
    <t>教学技能竞赛</t>
    <phoneticPr fontId="17" type="noConversion"/>
  </si>
  <si>
    <t>赵志军</t>
    <phoneticPr fontId="17" type="noConversion"/>
  </si>
  <si>
    <t>柳劲松</t>
    <phoneticPr fontId="17" type="noConversion"/>
  </si>
  <si>
    <t>不分配</t>
    <phoneticPr fontId="17" type="noConversion"/>
  </si>
  <si>
    <t>公开出版教材</t>
    <phoneticPr fontId="17" type="noConversion"/>
  </si>
  <si>
    <t>出版</t>
    <phoneticPr fontId="17" type="noConversion"/>
  </si>
  <si>
    <t>出版当年计分</t>
    <phoneticPr fontId="17" type="noConversion"/>
  </si>
  <si>
    <t>实验教学示范中心</t>
    <phoneticPr fontId="17" type="noConversion"/>
  </si>
  <si>
    <t>地市级</t>
    <phoneticPr fontId="17" type="noConversion"/>
  </si>
  <si>
    <t>温州市环境科学实验教学示范中心</t>
    <phoneticPr fontId="17" type="noConversion"/>
  </si>
  <si>
    <t>吴明江</t>
    <phoneticPr fontId="21" type="noConversion"/>
  </si>
  <si>
    <t>陈华林</t>
    <phoneticPr fontId="21" type="noConversion"/>
  </si>
  <si>
    <t>陶月良</t>
    <phoneticPr fontId="21" type="noConversion"/>
  </si>
  <si>
    <t>杨海龙</t>
    <phoneticPr fontId="21" type="noConversion"/>
  </si>
  <si>
    <t>敖成齐</t>
    <phoneticPr fontId="21" type="noConversion"/>
  </si>
  <si>
    <t>钱晓薇</t>
    <phoneticPr fontId="21" type="noConversion"/>
  </si>
  <si>
    <t>张永普</t>
    <phoneticPr fontId="21" type="noConversion"/>
  </si>
  <si>
    <t>吴明江</t>
    <phoneticPr fontId="21" type="noConversion"/>
  </si>
  <si>
    <t>陶月良</t>
    <phoneticPr fontId="21" type="noConversion"/>
  </si>
  <si>
    <t>杨海龙</t>
    <phoneticPr fontId="21" type="noConversion"/>
  </si>
  <si>
    <t>敖成齐</t>
    <phoneticPr fontId="21" type="noConversion"/>
  </si>
  <si>
    <t>钱晓薇</t>
    <phoneticPr fontId="21" type="noConversion"/>
  </si>
  <si>
    <t>张永普</t>
    <phoneticPr fontId="21" type="noConversion"/>
  </si>
</sst>
</file>

<file path=xl/styles.xml><?xml version="1.0" encoding="utf-8"?>
<styleSheet xmlns="http://schemas.openxmlformats.org/spreadsheetml/2006/main">
  <numFmts count="1">
    <numFmt numFmtId="176" formatCode="0.0_ ;[Red]\-0.0\ "/>
  </numFmts>
  <fonts count="32">
    <font>
      <sz val="11"/>
      <color theme="1"/>
      <name val="宋体"/>
      <charset val="134"/>
      <scheme val="minor"/>
    </font>
    <font>
      <sz val="11"/>
      <color theme="1"/>
      <name val="宋体"/>
      <family val="3"/>
      <charset val="134"/>
      <scheme val="minor"/>
    </font>
    <font>
      <sz val="10"/>
      <name val="宋体"/>
      <family val="3"/>
      <charset val="134"/>
    </font>
    <font>
      <sz val="10"/>
      <color theme="1"/>
      <name val="宋体"/>
      <family val="3"/>
      <charset val="134"/>
      <scheme val="minor"/>
    </font>
    <font>
      <b/>
      <sz val="18"/>
      <name val="宋体"/>
      <family val="3"/>
      <charset val="134"/>
    </font>
    <font>
      <sz val="10"/>
      <name val="宋体"/>
      <family val="3"/>
      <charset val="134"/>
      <scheme val="minor"/>
    </font>
    <font>
      <sz val="10"/>
      <color rgb="FFC00000"/>
      <name val="宋体"/>
      <family val="3"/>
      <charset val="134"/>
      <scheme val="minor"/>
    </font>
    <font>
      <sz val="10"/>
      <color rgb="FFC00000"/>
      <name val="宋体"/>
      <family val="3"/>
      <charset val="134"/>
    </font>
    <font>
      <sz val="10"/>
      <color indexed="8"/>
      <name val="宋体"/>
      <family val="3"/>
      <charset val="134"/>
    </font>
    <font>
      <sz val="10"/>
      <color theme="1"/>
      <name val="宋体"/>
      <family val="3"/>
      <charset val="134"/>
    </font>
    <font>
      <b/>
      <sz val="10"/>
      <color theme="1"/>
      <name val="宋体"/>
      <family val="3"/>
      <charset val="134"/>
      <scheme val="minor"/>
    </font>
    <font>
      <b/>
      <sz val="16"/>
      <color theme="1"/>
      <name val="宋体"/>
      <family val="3"/>
      <charset val="134"/>
      <scheme val="minor"/>
    </font>
    <font>
      <b/>
      <sz val="10"/>
      <color indexed="0"/>
      <name val="宋体"/>
      <family val="3"/>
      <charset val="134"/>
      <scheme val="minor"/>
    </font>
    <font>
      <sz val="10"/>
      <name val="宋体"/>
      <family val="3"/>
      <charset val="134"/>
    </font>
    <font>
      <sz val="10"/>
      <color rgb="FF000000"/>
      <name val="宋体"/>
      <family val="3"/>
      <charset val="134"/>
    </font>
    <font>
      <sz val="12"/>
      <name val="宋体"/>
      <family val="3"/>
      <charset val="134"/>
    </font>
    <font>
      <sz val="9"/>
      <color indexed="81"/>
      <name val="宋体"/>
      <family val="3"/>
      <charset val="134"/>
    </font>
    <font>
      <sz val="9"/>
      <name val="宋体"/>
      <family val="3"/>
      <charset val="134"/>
      <scheme val="minor"/>
    </font>
    <font>
      <sz val="10"/>
      <color rgb="FF000000"/>
      <name val="仿宋_GB2312"/>
      <charset val="134"/>
    </font>
    <font>
      <sz val="10"/>
      <color theme="1"/>
      <name val="仿宋_GB2312"/>
      <charset val="134"/>
    </font>
    <font>
      <b/>
      <sz val="9"/>
      <color theme="1"/>
      <name val="宋体"/>
      <family val="3"/>
      <charset val="134"/>
    </font>
    <font>
      <sz val="9"/>
      <name val="宋体"/>
      <family val="3"/>
      <charset val="134"/>
    </font>
    <font>
      <sz val="9"/>
      <color theme="1"/>
      <name val="宋体"/>
      <family val="3"/>
      <charset val="134"/>
    </font>
    <font>
      <sz val="9"/>
      <color rgb="FF000000"/>
      <name val="宋体"/>
      <family val="3"/>
      <charset val="134"/>
    </font>
    <font>
      <sz val="9"/>
      <color rgb="FF000000"/>
      <name val="Simsun"/>
      <charset val="134"/>
    </font>
    <font>
      <b/>
      <sz val="9"/>
      <name val="宋体"/>
      <family val="3"/>
      <charset val="134"/>
    </font>
    <font>
      <b/>
      <sz val="8"/>
      <name val="宋体"/>
      <family val="3"/>
      <charset val="134"/>
    </font>
    <font>
      <sz val="18"/>
      <color theme="1"/>
      <name val="宋体"/>
      <family val="3"/>
      <charset val="134"/>
      <scheme val="minor"/>
    </font>
    <font>
      <sz val="10"/>
      <name val="仿宋_GB2312"/>
      <charset val="134"/>
    </font>
    <font>
      <sz val="10"/>
      <color rgb="FF000000"/>
      <name val="Arial"/>
      <family val="2"/>
    </font>
    <font>
      <b/>
      <sz val="9"/>
      <color indexed="81"/>
      <name val="宋体"/>
      <family val="3"/>
      <charset val="134"/>
    </font>
    <font>
      <sz val="10"/>
      <name val="仿宋_GB2312"/>
      <family val="3"/>
      <charset val="134"/>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2">
    <xf numFmtId="0" fontId="0" fillId="0" borderId="0"/>
    <xf numFmtId="0" fontId="15" fillId="0" borderId="0"/>
  </cellStyleXfs>
  <cellXfs count="154">
    <xf numFmtId="0" fontId="0" fillId="0" borderId="0" xfId="0"/>
    <xf numFmtId="0" fontId="2" fillId="0" borderId="1" xfId="0" applyFont="1" applyFill="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shrinkToFi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3" fillId="0" borderId="1" xfId="0" applyFont="1" applyBorder="1" applyAlignment="1">
      <alignment vertical="center" wrapText="1"/>
    </xf>
    <xf numFmtId="31" fontId="3" fillId="0" borderId="1" xfId="0" applyNumberFormat="1" applyFont="1" applyBorder="1" applyAlignment="1">
      <alignment horizontal="center" vertical="center" wrapText="1"/>
    </xf>
    <xf numFmtId="0" fontId="9" fillId="0" borderId="1" xfId="0" applyFont="1" applyBorder="1" applyAlignment="1">
      <alignment horizontal="right"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10"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quotePrefix="1" applyFont="1" applyFill="1" applyBorder="1" applyAlignment="1">
      <alignment horizontal="center" vertical="center"/>
    </xf>
    <xf numFmtId="0" fontId="8" fillId="0" borderId="1" xfId="0" applyFont="1" applyFill="1" applyBorder="1" applyAlignment="1">
      <alignment horizontal="center" vertical="center" wrapText="1"/>
    </xf>
    <xf numFmtId="31" fontId="9" fillId="0" borderId="1"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5" fillId="0" borderId="1" xfId="0" applyFont="1" applyFill="1" applyBorder="1" applyAlignment="1">
      <alignment horizontal="left" vertical="center" wrapText="1" shrinkToFit="1"/>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justify" vertical="center" wrapText="1"/>
    </xf>
    <xf numFmtId="0" fontId="0" fillId="0" borderId="0" xfId="0" applyFont="1"/>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6" xfId="0" applyFont="1" applyBorder="1" applyAlignment="1">
      <alignment horizontal="justify" vertical="center" wrapText="1"/>
    </xf>
    <xf numFmtId="0" fontId="15" fillId="2" borderId="0" xfId="1" applyFill="1" applyAlignment="1">
      <alignment vertical="center"/>
    </xf>
    <xf numFmtId="0" fontId="24" fillId="0" borderId="0" xfId="0" applyFont="1"/>
    <xf numFmtId="0" fontId="22" fillId="0" borderId="0" xfId="0" applyFont="1" applyFill="1" applyBorder="1" applyAlignment="1">
      <alignment horizontal="center" vertical="center" wrapText="1"/>
    </xf>
    <xf numFmtId="0" fontId="22" fillId="0" borderId="0" xfId="0" applyFont="1" applyFill="1" applyBorder="1" applyAlignment="1">
      <alignment horizontal="justify"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0" applyFont="1"/>
    <xf numFmtId="57" fontId="9" fillId="0" borderId="1" xfId="0" applyNumberFormat="1" applyFont="1" applyBorder="1" applyAlignment="1">
      <alignment horizontal="center" vertical="center"/>
    </xf>
    <xf numFmtId="31" fontId="9" fillId="0" borderId="1" xfId="0" applyNumberFormat="1" applyFont="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quotePrefix="1"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2"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quotePrefix="1" applyFont="1" applyBorder="1" applyAlignment="1">
      <alignment horizontal="center" vertical="center" wrapText="1"/>
    </xf>
    <xf numFmtId="0" fontId="5" fillId="0" borderId="10" xfId="0" applyFont="1" applyBorder="1" applyAlignment="1">
      <alignment vertical="center" wrapText="1"/>
    </xf>
    <xf numFmtId="0" fontId="9" fillId="0" borderId="10" xfId="0" quotePrefix="1" applyFont="1" applyFill="1" applyBorder="1" applyAlignment="1">
      <alignment horizontal="center" vertical="center"/>
    </xf>
    <xf numFmtId="0" fontId="9" fillId="0" borderId="10" xfId="0" applyFont="1" applyBorder="1" applyAlignment="1">
      <alignment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0" xfId="0" applyNumberFormat="1" applyFont="1" applyBorder="1" applyAlignment="1">
      <alignment horizontal="center" vertical="center" wrapText="1"/>
    </xf>
    <xf numFmtId="0" fontId="3" fillId="0" borderId="10" xfId="0" applyFont="1" applyFill="1" applyBorder="1" applyAlignment="1">
      <alignment horizontal="center" vertical="center"/>
    </xf>
    <xf numFmtId="0" fontId="6" fillId="0" borderId="10" xfId="0" applyFont="1" applyFill="1" applyBorder="1" applyAlignment="1">
      <alignment horizontal="left" vertical="center" wrapText="1"/>
    </xf>
    <xf numFmtId="0" fontId="2" fillId="0" borderId="10" xfId="0" applyFont="1" applyFill="1" applyBorder="1" applyAlignment="1">
      <alignment horizontal="center" vertical="center" shrinkToFit="1"/>
    </xf>
    <xf numFmtId="0" fontId="3" fillId="0" borderId="10" xfId="0" applyFont="1" applyBorder="1" applyAlignment="1">
      <alignment horizontal="center" vertical="center"/>
    </xf>
    <xf numFmtId="0" fontId="3"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28" fillId="0" borderId="10" xfId="0" applyFont="1" applyBorder="1" applyAlignment="1">
      <alignment horizontal="center" vertical="center"/>
    </xf>
    <xf numFmtId="0" fontId="28" fillId="0" borderId="10" xfId="0" applyFont="1" applyBorder="1" applyAlignment="1">
      <alignment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7" fillId="0" borderId="10" xfId="0" applyFont="1" applyFill="1" applyBorder="1" applyAlignment="1">
      <alignment horizontal="left" vertical="center" wrapText="1"/>
    </xf>
    <xf numFmtId="0" fontId="3" fillId="0" borderId="10" xfId="0" applyFont="1" applyBorder="1" applyAlignment="1">
      <alignment horizontal="center" vertical="center" wrapText="1"/>
    </xf>
    <xf numFmtId="0" fontId="2" fillId="0" borderId="10" xfId="0" applyFont="1" applyFill="1" applyBorder="1" applyAlignment="1">
      <alignment horizontal="center" vertical="center" wrapText="1" shrinkToFit="1"/>
    </xf>
    <xf numFmtId="0" fontId="3"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5" fillId="2" borderId="10" xfId="0" applyFont="1" applyFill="1" applyBorder="1" applyAlignment="1">
      <alignment vertical="center" wrapText="1"/>
    </xf>
    <xf numFmtId="0" fontId="12" fillId="0" borderId="10" xfId="0" applyFont="1" applyBorder="1" applyAlignment="1">
      <alignment horizontal="center" vertical="center" wrapText="1"/>
    </xf>
    <xf numFmtId="0" fontId="3"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0" xfId="0" applyFont="1" applyBorder="1" applyAlignment="1">
      <alignment horizontal="left" vertical="center" wrapText="1"/>
    </xf>
    <xf numFmtId="176" fontId="2" fillId="2" borderId="10" xfId="0" applyNumberFormat="1"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3" fillId="2" borderId="10" xfId="0" applyFont="1" applyFill="1" applyBorder="1" applyAlignment="1">
      <alignment horizontal="center" vertical="center"/>
    </xf>
    <xf numFmtId="0" fontId="31" fillId="2" borderId="10" xfId="0" applyFont="1" applyFill="1" applyBorder="1" applyAlignment="1">
      <alignment horizontal="center" vertical="center"/>
    </xf>
    <xf numFmtId="0" fontId="0" fillId="0" borderId="11" xfId="0" pivotButton="1" applyBorder="1"/>
    <xf numFmtId="0" fontId="0" fillId="0" borderId="13" xfId="0" applyBorder="1"/>
    <xf numFmtId="0" fontId="0" fillId="0" borderId="11" xfId="0" applyBorder="1" applyAlignment="1">
      <alignment horizontal="left"/>
    </xf>
    <xf numFmtId="0" fontId="0" fillId="0" borderId="13" xfId="0" applyNumberFormat="1" applyBorder="1"/>
    <xf numFmtId="0" fontId="0" fillId="0" borderId="12" xfId="0" applyBorder="1" applyAlignment="1">
      <alignment horizontal="left"/>
    </xf>
    <xf numFmtId="0" fontId="0" fillId="0" borderId="14" xfId="0" applyNumberFormat="1" applyBorder="1"/>
    <xf numFmtId="0" fontId="0" fillId="0" borderId="16" xfId="0" applyBorder="1" applyAlignment="1">
      <alignment horizontal="left"/>
    </xf>
    <xf numFmtId="0" fontId="0" fillId="0" borderId="15" xfId="0" applyNumberFormat="1" applyBorder="1"/>
    <xf numFmtId="0" fontId="11"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0" xfId="0" applyFont="1" applyBorder="1" applyAlignment="1" applyProtection="1">
      <alignment vertical="center" wrapText="1"/>
      <protection hidden="1"/>
    </xf>
    <xf numFmtId="0" fontId="0" fillId="0" borderId="14" xfId="0" applyNumberFormat="1" applyBorder="1" applyProtection="1">
      <protection hidden="1"/>
    </xf>
  </cellXfs>
  <cellStyles count="2">
    <cellStyle name="常规" xfId="0" builtinId="0"/>
    <cellStyle name="常规 2" xfId="1"/>
  </cellStyles>
  <dxfs count="1">
    <dxf>
      <protection hidden="1"/>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ky123.Org" refreshedDate="42902.682433912036" createdVersion="3" refreshedVersion="3" minRefreshableVersion="3" recordCount="108">
  <cacheSource type="worksheet">
    <worksheetSource ref="A2:Q1090" sheet="16-17业绩明细"/>
  </cacheSource>
  <cacheFields count="17">
    <cacheField name="序号" numFmtId="0">
      <sharedItems containsBlank="1"/>
    </cacheField>
    <cacheField name="识别号" numFmtId="0">
      <sharedItems containsString="0" containsBlank="1" containsNumber="1" containsInteger="1" minValue="201305" maxValue="201704"/>
    </cacheField>
    <cacheField name="项目类别" numFmtId="0">
      <sharedItems containsBlank="1"/>
    </cacheField>
    <cacheField name="项目所属大类" numFmtId="0">
      <sharedItems containsBlank="1"/>
    </cacheField>
    <cacheField name="级别" numFmtId="0">
      <sharedItems containsBlank="1"/>
    </cacheField>
    <cacheField name="项目名称" numFmtId="0">
      <sharedItems containsBlank="1"/>
    </cacheField>
    <cacheField name="项目负责人" numFmtId="0">
      <sharedItems containsBlank="1"/>
    </cacheField>
    <cacheField name="参与人员" numFmtId="0">
      <sharedItems containsBlank="1" containsMixedTypes="1" containsNumber="1" containsInteger="1" minValue="0" maxValue="0"/>
    </cacheField>
    <cacheField name="参与人员2" numFmtId="0">
      <sharedItems containsBlank="1" count="38">
        <s v="钱晓薇"/>
        <s v="林国栋"/>
        <s v="吴明江"/>
        <s v="张旭"/>
        <s v="廖志勇"/>
        <s v="陈培超"/>
        <s v="肖继波"/>
        <s v="敖成齐"/>
        <s v="柯强"/>
        <s v="王奇"/>
        <s v="王传花"/>
        <s v="金展"/>
        <s v="周茂洪"/>
        <s v="杨海龙"/>
        <s v="赵肖为"/>
        <s v="周峙苗"/>
        <s v="邹慧熙"/>
        <s v="周化斌"/>
        <s v="李军"/>
        <s v="倪小英"/>
        <s v="应雪萍"/>
        <s v="南旭阳"/>
        <s v="陈琼珍"/>
        <s v="董新姣"/>
        <s v="陶月良"/>
        <s v="胡仁勇"/>
        <s v="梁莉"/>
        <s v="陈华林"/>
        <s v="赵志军"/>
        <s v="柳劲松"/>
        <s v="葛世玫"/>
        <s v="吴祥庭"/>
        <s v="张永普"/>
        <s v="王圣钦"/>
        <s v="吴楚"/>
        <s v="陈勇"/>
        <s v="郑蔚虹"/>
        <m/>
      </sharedItems>
    </cacheField>
    <cacheField name="业绩总分" numFmtId="0">
      <sharedItems containsString="0" containsBlank="1" containsNumber="1" containsInteger="1" minValue="3" maxValue="60"/>
    </cacheField>
    <cacheField name="个人业绩分" numFmtId="0">
      <sharedItems containsString="0" containsBlank="1" containsNumber="1" minValue="0.5" maxValue="12"/>
    </cacheField>
    <cacheField name="立项时间" numFmtId="0">
      <sharedItems containsBlank="1" containsMixedTypes="1" containsNumber="1" minValue="2016.11" maxValue="2016.12"/>
    </cacheField>
    <cacheField name="结题时间" numFmtId="0">
      <sharedItems containsBlank="1" containsMixedTypes="1" containsNumber="1" minValue="0" maxValue="2017.09"/>
    </cacheField>
    <cacheField name="立项文件" numFmtId="0">
      <sharedItems containsBlank="1"/>
    </cacheField>
    <cacheField name="结题文件" numFmtId="0">
      <sharedItems containsBlank="1" containsMixedTypes="1" containsNumber="1" containsInteger="1" minValue="0" maxValue="0"/>
    </cacheField>
    <cacheField name="备注" numFmtId="0">
      <sharedItems containsBlank="1"/>
    </cacheField>
    <cacheField name="评分标准"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108">
  <r>
    <s v="01"/>
    <n v="201305"/>
    <s v="精品资源共享课"/>
    <s v="课程建设"/>
    <s v="校级"/>
    <s v="遗传学"/>
    <s v="钱晓薇"/>
    <s v="林国栋、葛世玫"/>
    <x v="0"/>
    <n v="10"/>
    <n v="10"/>
    <s v="2013.9.16"/>
    <s v="2016.11.30"/>
    <s v="温大行政〔2013〕140号"/>
    <s v="温大行政〔2016〕256号"/>
    <s v="不分配"/>
    <s v="精品课程有效期为4年"/>
  </r>
  <r>
    <s v="02"/>
    <n v="201306"/>
    <s v="精品资源共享课"/>
    <s v="课程建设"/>
    <s v="校级"/>
    <s v="中学生物教学论"/>
    <s v="林国栋"/>
    <s v="南旭阳、吴明江、董新姣、钱晓薇"/>
    <x v="1"/>
    <n v="10"/>
    <n v="10"/>
    <s v="2013.9.16"/>
    <s v="2016.11.30"/>
    <s v="温大行政〔2013〕140号"/>
    <s v="温大行政〔2016〕256号"/>
    <s v="不分配"/>
    <s v="精品课程有效期为4年"/>
  </r>
  <r>
    <s v="03"/>
    <n v="201404"/>
    <s v="精品资源共享课"/>
    <s v="课程建设"/>
    <s v="校级"/>
    <s v="生物化学"/>
    <s v="吴明江"/>
    <s v="廖志勇、张旭、于萍、郑蔚虹、杨海龙"/>
    <x v="2"/>
    <n v="10"/>
    <n v="3"/>
    <s v="2014.12.18"/>
    <n v="0"/>
    <s v="温大行政〔2014〕262号"/>
    <n v="0"/>
    <m/>
    <s v="精品课程有效期为4年"/>
  </r>
  <r>
    <s v="03"/>
    <n v="201404"/>
    <s v="精品资源共享课"/>
    <s v="课程建设"/>
    <s v="校级"/>
    <s v="生物化学"/>
    <s v="吴明江"/>
    <s v="廖志勇、张旭、于萍、郑蔚虹、杨海龙"/>
    <x v="3"/>
    <n v="10"/>
    <n v="3"/>
    <s v="2014.12.18"/>
    <n v="0"/>
    <s v="温大行政〔2014〕262号"/>
    <n v="0"/>
    <m/>
    <s v="精品课程有效期为4年"/>
  </r>
  <r>
    <s v="03"/>
    <n v="201404"/>
    <s v="精品资源共享课"/>
    <s v="课程建设"/>
    <s v="校级"/>
    <s v="生物化学"/>
    <s v="吴明江"/>
    <s v="廖志勇、张旭、于萍、郑蔚虹、杨海龙"/>
    <x v="4"/>
    <n v="10"/>
    <n v="2"/>
    <s v="2014.12.18"/>
    <n v="0"/>
    <s v="温大行政〔2014〕262号"/>
    <n v="0"/>
    <m/>
    <s v="精品课程有效期为4年"/>
  </r>
  <r>
    <s v="03"/>
    <n v="201404"/>
    <s v="精品资源共享课"/>
    <s v="课程建设"/>
    <s v="校级"/>
    <s v="生物化学"/>
    <s v="吴明江"/>
    <s v="廖志勇、张旭、于萍、郑蔚虹、杨海龙"/>
    <x v="5"/>
    <n v="10"/>
    <n v="2"/>
    <s v="2014.12.18"/>
    <n v="0"/>
    <s v="温大行政〔2014〕262号"/>
    <n v="0"/>
    <m/>
    <s v="精品课程有效期为4年"/>
  </r>
  <r>
    <s v="04"/>
    <n v="201407"/>
    <s v="教学改革项目"/>
    <s v="教改项目"/>
    <s v="校级一般"/>
    <s v="适应高素质应用型人才培养的水污染控制工程实践教学模式探索与创新"/>
    <s v="肖继波"/>
    <s v="李军,王奇,崔灵周"/>
    <x v="6"/>
    <n v="10"/>
    <n v="5"/>
    <s v="2014.6.17"/>
    <s v="2016.11.28"/>
    <s v="温大行政〔2014〕150号"/>
    <s v="温大行政〔2016〕253号"/>
    <s v="15-16未计分，还剩5分，不分配"/>
    <s v="项目总业绩分在实施周期内按年均平分"/>
  </r>
  <r>
    <s v="05"/>
    <n v="201502"/>
    <s v="教学改革项目"/>
    <s v="教改项目"/>
    <s v="校级一般"/>
    <s v="基于反思性概念学习的植物学课堂教学改革研究"/>
    <s v="敖成齐"/>
    <s v="陶月良、张楚"/>
    <x v="7"/>
    <n v="10"/>
    <n v="5"/>
    <s v="2015.11.25"/>
    <n v="0"/>
    <s v="温大行政〔2015〕208号"/>
    <n v="0"/>
    <s v="15-16未计分，还剩5分，不分配"/>
    <s v="项目总业绩分在实施周期内按年均平分"/>
  </r>
  <r>
    <s v="06"/>
    <n v="201503"/>
    <s v="教学改革项目"/>
    <s v="教改项目"/>
    <s v="校级一般"/>
    <s v="以导则与案例为主导的环境评价课程教学改革"/>
    <s v="柯强"/>
    <s v="王奇、王传花、金展"/>
    <x v="8"/>
    <n v="10"/>
    <n v="2"/>
    <s v="2015.11.25"/>
    <n v="0"/>
    <s v="温大行政〔2015〕208号"/>
    <n v="0"/>
    <s v="15-16未计分，还剩5分"/>
    <s v="项目总业绩分在实施周期内按年均平分"/>
  </r>
  <r>
    <s v="06"/>
    <n v="201503"/>
    <s v="教学改革项目"/>
    <s v="教改项目"/>
    <s v="校级一般"/>
    <s v="以导则与案例为主导的环境评价课程教学改革"/>
    <s v="柯强"/>
    <s v="王奇、王传花、金展"/>
    <x v="9"/>
    <n v="10"/>
    <n v="1.5"/>
    <s v="2015.11.25"/>
    <n v="0"/>
    <s v="温大行政〔2015〕208号"/>
    <n v="0"/>
    <s v="15-16未计分，还剩5分"/>
    <s v="项目总业绩分在实施周期内按年均平分"/>
  </r>
  <r>
    <s v="06"/>
    <n v="201503"/>
    <s v="教学改革项目"/>
    <s v="教改项目"/>
    <s v="校级一般"/>
    <s v="以导则与案例为主导的环境评价课程教学改革"/>
    <s v="柯强"/>
    <s v="王奇、王传花、金展"/>
    <x v="10"/>
    <n v="10"/>
    <n v="1"/>
    <s v="2015.11.25"/>
    <n v="0"/>
    <s v="温大行政〔2015〕208号"/>
    <n v="0"/>
    <s v="15-16未计分，还剩5分"/>
    <s v="项目总业绩分在实施周期内按年均平分"/>
  </r>
  <r>
    <s v="06"/>
    <n v="201503"/>
    <s v="教学改革项目"/>
    <s v="教改项目"/>
    <s v="校级一般"/>
    <s v="以导则与案例为主导的环境评价课程教学改革"/>
    <s v="柯强"/>
    <s v="王奇、王传花、金展"/>
    <x v="11"/>
    <n v="10"/>
    <n v="0.5"/>
    <s v="2015.11.25"/>
    <n v="0"/>
    <s v="温大行政〔2015〕208号"/>
    <n v="0"/>
    <s v="15-16未计分，还剩5分"/>
    <s v="项目总业绩分在实施周期内按年均平分"/>
  </r>
  <r>
    <s v="07"/>
    <n v="201504"/>
    <s v="教学改革项目"/>
    <s v="教改项目"/>
    <s v="校级一般"/>
    <s v="生物技术专业专业实习改革的初步探索"/>
    <s v="周茂洪"/>
    <s v="杨海龙、赵肖为、周峙苗、邹慧熙"/>
    <x v="12"/>
    <n v="10"/>
    <n v="1"/>
    <s v="2015.11.25"/>
    <n v="0"/>
    <s v="温大行政〔2015〕208号"/>
    <n v="0"/>
    <s v="最后一次计分"/>
    <s v="项目总业绩分在实施周期内按年均平分"/>
  </r>
  <r>
    <s v="07"/>
    <n v="201504"/>
    <s v="教学改革项目"/>
    <s v="教改项目"/>
    <s v="校级一般"/>
    <s v="生物技术专业专业实习改革的初步探索"/>
    <s v="周茂洪"/>
    <s v="杨海龙、赵肖为、周峙苗、邹慧熙"/>
    <x v="13"/>
    <n v="10"/>
    <n v="1"/>
    <s v="2015.11.25"/>
    <n v="0"/>
    <s v="温大行政〔2015〕208号"/>
    <n v="0"/>
    <s v="最后一次计分"/>
    <s v="项目总业绩分在实施周期内按年均平分"/>
  </r>
  <r>
    <s v="07"/>
    <n v="201504"/>
    <s v="教学改革项目"/>
    <s v="教改项目"/>
    <s v="校级一般"/>
    <s v="生物技术专业专业实习改革的初步探索"/>
    <s v="周茂洪"/>
    <s v="杨海龙、赵肖为、周峙苗、邹慧熙"/>
    <x v="14"/>
    <n v="10"/>
    <n v="1"/>
    <s v="2015.11.25"/>
    <n v="0"/>
    <s v="温大行政〔2015〕208号"/>
    <n v="0"/>
    <s v="最后一次计分"/>
    <s v="项目总业绩分在实施周期内按年均平分"/>
  </r>
  <r>
    <s v="07"/>
    <n v="201504"/>
    <s v="教学改革项目"/>
    <s v="教改项目"/>
    <s v="校级一般"/>
    <s v="生物技术专业专业实习改革的初步探索"/>
    <s v="周茂洪"/>
    <s v="杨海龙、赵肖为、周峙苗、邹慧熙"/>
    <x v="15"/>
    <n v="10"/>
    <n v="1"/>
    <s v="2015.11.25"/>
    <n v="0"/>
    <s v="温大行政〔2015〕208号"/>
    <n v="0"/>
    <s v="最后一次计分"/>
    <s v="项目总业绩分在实施周期内按年均平分"/>
  </r>
  <r>
    <s v="07"/>
    <n v="201504"/>
    <s v="教学改革项目"/>
    <s v="教改项目"/>
    <s v="校级一般"/>
    <s v="生物技术专业专业实习改革的初步探索"/>
    <s v="周茂洪"/>
    <s v="杨海龙、赵肖为、周峙苗、邹慧熙"/>
    <x v="16"/>
    <n v="10"/>
    <n v="1"/>
    <s v="2015.11.25"/>
    <n v="0"/>
    <s v="温大行政〔2015〕208号"/>
    <n v="0"/>
    <s v="最后一次计分"/>
    <s v="项目总业绩分在实施周期内按年均平分"/>
  </r>
  <r>
    <s v="08"/>
    <n v="201505"/>
    <s v="教学改革项目"/>
    <s v="教改项目"/>
    <s v="校级一般"/>
    <s v="基于门禁系统的实验室管理应用实践"/>
    <s v="周化斌"/>
    <s v="李军、倪小英"/>
    <x v="17"/>
    <n v="10"/>
    <n v="3"/>
    <s v="2015.11.25"/>
    <n v="0"/>
    <s v="温大行政〔2015〕208号"/>
    <n v="0"/>
    <s v="15-16未计分，还剩5分"/>
    <s v="项目总业绩分在实施周期内按年均平分"/>
  </r>
  <r>
    <s v="08"/>
    <n v="201505"/>
    <s v="教学改革项目"/>
    <s v="教改项目"/>
    <s v="校级一般"/>
    <s v="基于门禁系统的实验室管理应用实践"/>
    <s v="周化斌"/>
    <s v="李军、倪小英"/>
    <x v="18"/>
    <n v="10"/>
    <n v="1"/>
    <s v="2015.11.25"/>
    <n v="0"/>
    <s v="温大行政〔2015〕208号"/>
    <n v="0"/>
    <s v="15-16未计分，还剩5分"/>
    <s v="项目总业绩分在实施周期内按年均平分"/>
  </r>
  <r>
    <s v="08"/>
    <n v="201505"/>
    <s v="教学改革项目"/>
    <s v="教改项目"/>
    <s v="校级一般"/>
    <s v="基于门禁系统的实验室管理应用实践"/>
    <s v="周化斌"/>
    <s v="李军、倪小英"/>
    <x v="19"/>
    <n v="10"/>
    <n v="1"/>
    <s v="2015.11.25"/>
    <n v="0"/>
    <s v="温大行政〔2015〕208号"/>
    <n v="0"/>
    <s v="15-16未计分，还剩5分"/>
    <s v="项目总业绩分在实施周期内按年均平分"/>
  </r>
  <r>
    <s v="09"/>
    <n v="201601"/>
    <s v="教学成果奖"/>
    <s v="教学成果奖"/>
    <s v="省级二等奖"/>
    <s v="以培养反思能力为核心的生物科学专业课程教学改革的研究与实践"/>
    <s v="林国栋"/>
    <s v="钱晓薇、应雪萍、敖成齐"/>
    <x v="1"/>
    <n v="20"/>
    <n v="7"/>
    <s v="2016.3.10"/>
    <n v="2016.11"/>
    <s v="温大行政〔2016〕58号&#10;浙教法〔2016〕138号"/>
    <n v="0"/>
    <s v="15-16校级一等奖已计算10分"/>
    <s v="获奖当年计分"/>
  </r>
  <r>
    <s v="09"/>
    <n v="201601"/>
    <s v="教学成果奖"/>
    <s v="教学成果奖"/>
    <s v="省级二等奖"/>
    <s v="以培养反思能力为核心的生物科学专业课程教学改革的研究与实践"/>
    <s v="林国栋"/>
    <s v="钱晓薇、应雪萍、敖成齐"/>
    <x v="0"/>
    <n v="20"/>
    <n v="1"/>
    <s v="2016.3.10"/>
    <n v="2016.11"/>
    <s v="温大行政〔2016〕58号&#10;浙教法〔2016〕138号"/>
    <n v="0"/>
    <s v="15-16校级一等奖已计算10分"/>
    <s v="获奖当年计分"/>
  </r>
  <r>
    <s v="09"/>
    <n v="201601"/>
    <s v="教学成果奖"/>
    <s v="教学成果奖"/>
    <s v="省级二等奖"/>
    <s v="以培养反思能力为核心的生物科学专业课程教学改革的研究与实践"/>
    <s v="林国栋"/>
    <s v="钱晓薇、应雪萍、敖成齐"/>
    <x v="20"/>
    <n v="20"/>
    <n v="1"/>
    <s v="2016.3.10"/>
    <n v="2016.11"/>
    <s v="温大行政〔2016〕58号&#10;浙教法〔2016〕138号"/>
    <n v="0"/>
    <s v="15-16校级一等奖已计算10分"/>
    <s v="获奖当年计分"/>
  </r>
  <r>
    <s v="09"/>
    <n v="201601"/>
    <s v="教学成果奖"/>
    <s v="教学成果奖"/>
    <s v="省级二等奖"/>
    <s v="以培养反思能力为核心的生物科学专业课程教学改革的研究与实践"/>
    <s v="林国栋"/>
    <s v="钱晓薇、应雪萍、敖成齐"/>
    <x v="7"/>
    <n v="20"/>
    <n v="1"/>
    <s v="2016.3.10"/>
    <n v="2016.11"/>
    <s v="温大行政〔2016〕58号&#10;浙教法〔2016〕138号"/>
    <n v="0"/>
    <s v="15-16校级一等奖已计算10分"/>
    <s v="获奖当年计分"/>
  </r>
  <r>
    <s v="10"/>
    <n v="201604"/>
    <s v="高等教育课堂教学改革项目"/>
    <s v="教改项目"/>
    <s v="省级"/>
    <s v="适应新高考的大学与高中化学教学衔接研究"/>
    <s v="赵肖为"/>
    <s v="胡玫，周茂洪，李军"/>
    <x v="14"/>
    <n v="40"/>
    <n v="9"/>
    <s v="2016.11.16"/>
    <n v="0"/>
    <s v="浙教办高教〔2016〕102号"/>
    <n v="0"/>
    <s v="16-17和17-18学年各计算20分"/>
    <s v="项目总业绩分在实施周期内按年均平分"/>
  </r>
  <r>
    <s v="10"/>
    <n v="201604"/>
    <s v="高等教育课堂教学改革项目"/>
    <s v="教改项目"/>
    <s v="省级"/>
    <s v="适应新高考的大学与高中化学教学衔接研究"/>
    <s v="赵肖为"/>
    <s v="胡玫，周茂洪，李军"/>
    <x v="12"/>
    <n v="40"/>
    <n v="9"/>
    <s v="2016.11.16"/>
    <n v="0"/>
    <s v="浙教办高教〔2016〕102号"/>
    <n v="0"/>
    <s v="16-17和17-18学年各计算20分"/>
    <s v="项目总业绩分在实施周期内按年均平分"/>
  </r>
  <r>
    <s v="10"/>
    <n v="201604"/>
    <s v="高等教育课堂教学改革项目"/>
    <s v="教改项目"/>
    <s v="省级"/>
    <s v="适应新高考的大学与高中化学教学衔接研究"/>
    <s v="赵肖为"/>
    <s v="胡玫，周茂洪，李军"/>
    <x v="18"/>
    <n v="40"/>
    <n v="2"/>
    <s v="2016.11.16"/>
    <n v="0"/>
    <s v="浙教办高教〔2016〕102号"/>
    <n v="0"/>
    <s v="16-17和17-18学年各计算20分"/>
    <s v="项目总业绩分在实施周期内按年均平分"/>
  </r>
  <r>
    <s v="11"/>
    <n v="201605"/>
    <s v="高等教育课堂教学改革项目"/>
    <s v="教改项目"/>
    <s v="省级"/>
    <s v="基于案例的《生物学教学论》混合式教学改革与实践"/>
    <s v="林国栋"/>
    <s v="钱晓薇，南旭阳"/>
    <x v="1"/>
    <n v="40"/>
    <n v="12"/>
    <s v="2016.11.16"/>
    <n v="0"/>
    <s v="浙教办高教〔2016〕102号"/>
    <n v="0"/>
    <s v="16-17和17-18学年各计算20分"/>
    <s v="项目总业绩分在实施周期内按年均平分"/>
  </r>
  <r>
    <s v="11"/>
    <n v="201605"/>
    <s v="高等教育课堂教学改革项目"/>
    <s v="教改项目"/>
    <s v="省级"/>
    <s v="基于案例的《生物学教学论》混合式教学改革与实践"/>
    <s v="林国栋"/>
    <s v="钱晓薇，南旭阳"/>
    <x v="0"/>
    <n v="40"/>
    <n v="4"/>
    <s v="2016.11.16"/>
    <n v="0"/>
    <s v="浙教办高教〔2016〕102号"/>
    <n v="0"/>
    <s v="16-17和17-18学年各计算20分"/>
    <s v="项目总业绩分在实施周期内按年均平分"/>
  </r>
  <r>
    <s v="11"/>
    <n v="201605"/>
    <s v="高等教育课堂教学改革项目"/>
    <s v="教改项目"/>
    <s v="省级"/>
    <s v="基于案例的《生物学教学论》混合式教学改革与实践"/>
    <s v="林国栋"/>
    <s v="钱晓薇，南旭阳"/>
    <x v="21"/>
    <n v="40"/>
    <n v="4"/>
    <s v="2016.11.16"/>
    <n v="0"/>
    <s v="浙教办高教〔2016〕102号"/>
    <n v="0"/>
    <s v="16-17和17-18学年各计算20分"/>
    <s v="项目总业绩分在实施周期内按年均平分"/>
  </r>
  <r>
    <s v="12"/>
    <n v="201606"/>
    <s v="校级教改一般项目"/>
    <s v="教改项目"/>
    <s v="校级一般"/>
    <s v="基于地方高校应用能力培养下的环境工程微生物学实验课程教学改革"/>
    <s v="陈琼珍"/>
    <s v="董新姣、王奇、金展"/>
    <x v="22"/>
    <n v="10"/>
    <n v="2"/>
    <s v="2017.1.9"/>
    <n v="0"/>
    <s v="温大行政〔2017〕9号"/>
    <n v="0"/>
    <s v="16-17和17-18学年各计算10分"/>
    <s v="项目总业绩分在实施周期内按年均平分"/>
  </r>
  <r>
    <s v="12"/>
    <n v="201606"/>
    <s v="校级教改一般项目"/>
    <s v="教改项目"/>
    <s v="校级一般"/>
    <s v="基于地方高校应用能力培养下的环境工程微生物学实验课程教学改革"/>
    <s v="陈琼珍"/>
    <s v="董新姣、王奇、金展"/>
    <x v="23"/>
    <n v="10"/>
    <n v="1.5"/>
    <s v="2017.1.9"/>
    <n v="0"/>
    <s v="温大行政〔2017〕9号"/>
    <n v="0"/>
    <s v="16-17和17-18学年各计算10分"/>
    <s v="项目总业绩分在实施周期内按年均平分"/>
  </r>
  <r>
    <s v="12"/>
    <n v="201606"/>
    <s v="校级教改一般项目"/>
    <s v="教改项目"/>
    <s v="校级一般"/>
    <s v="基于地方高校应用能力培养下的环境工程微生物学实验课程教学改革"/>
    <s v="陈琼珍"/>
    <s v="董新姣、王奇、金展"/>
    <x v="9"/>
    <n v="10"/>
    <n v="1"/>
    <s v="2017.1.9"/>
    <n v="0"/>
    <s v="温大行政〔2017〕9号"/>
    <n v="0"/>
    <s v="16-17和17-18学年各计算10分"/>
    <s v="项目总业绩分在实施周期内按年均平分"/>
  </r>
  <r>
    <s v="12"/>
    <n v="201606"/>
    <s v="校级教改一般项目"/>
    <s v="教改项目"/>
    <s v="校级一般"/>
    <s v="基于地方高校应用能力培养下的环境工程微生物学实验课程教学改革"/>
    <s v="陈琼珍"/>
    <s v="董新姣、王奇、金展"/>
    <x v="11"/>
    <n v="10"/>
    <n v="0.5"/>
    <s v="2017.1.9"/>
    <n v="0"/>
    <s v="温大行政〔2017〕9号"/>
    <n v="0"/>
    <s v="16-17和17-18学年各计算10分"/>
    <s v="项目总业绩分在实施周期内按年均平分"/>
  </r>
  <r>
    <s v="13"/>
    <n v="201607"/>
    <s v="校级教改一般项目"/>
    <s v="教改项目"/>
    <s v="校级一般"/>
    <s v="“应用型”人才培养中《生物分离原理与技术》的教学改革研究"/>
    <s v="张旭"/>
    <s v="陈培超、王圣钦、于萍"/>
    <x v="3"/>
    <n v="10"/>
    <n v="5"/>
    <s v="2017.1.9"/>
    <n v="0"/>
    <s v="温大行政〔2017〕9号"/>
    <n v="0"/>
    <s v="16-17和17-18学年各计算5分，不分配"/>
    <s v="项目总业绩分在实施周期内按年均平分"/>
  </r>
  <r>
    <s v="14"/>
    <n v="201608"/>
    <s v="校级教改一般项目"/>
    <s v="教改项目"/>
    <s v="校级一般"/>
    <s v="“应用型”为导向的《免疫学原理与技术》课堂教学改革研究与实践"/>
    <s v="陈培超"/>
    <s v="张旭、王圣钦、于萍"/>
    <x v="5"/>
    <n v="10"/>
    <n v="5"/>
    <s v="2017.1.9"/>
    <n v="0"/>
    <s v="温大行政〔2017〕9号"/>
    <n v="0"/>
    <s v="16-17和17-18学年各计算5分，不分配"/>
    <s v="项目总业绩分在实施周期内按年均平分"/>
  </r>
  <r>
    <s v="15"/>
    <n v="201609"/>
    <s v="精品在线开放课程"/>
    <s v="课程建设"/>
    <s v="校级"/>
    <s v="植物生理学"/>
    <s v="陶月良"/>
    <s v="胡仁勇、敖成齐、梁 莉、陈贤兴、沈盼盼"/>
    <x v="24"/>
    <n v="10"/>
    <n v="4"/>
    <s v="2016.12.29"/>
    <n v="0"/>
    <s v="温大行政〔2016〕303号"/>
    <n v="0"/>
    <s v="16-17、17-18、18-19、19-20各计算10分"/>
    <s v="精品课程有效期为4年"/>
  </r>
  <r>
    <s v="15"/>
    <n v="201609"/>
    <s v="精品在线开放课程"/>
    <s v="课程建设"/>
    <s v="校级"/>
    <s v="植物生理学"/>
    <s v="陶月良"/>
    <s v="胡仁勇、敖成齐、梁 莉、陈贤兴、沈盼盼"/>
    <x v="25"/>
    <n v="10"/>
    <n v="2"/>
    <s v="2016.12.29"/>
    <n v="0"/>
    <s v="温大行政〔2016〕303号"/>
    <n v="0"/>
    <s v="16-17、17-18、18-19、19-20各计算10分"/>
    <s v="精品课程有效期为4年"/>
  </r>
  <r>
    <s v="15"/>
    <n v="201609"/>
    <s v="精品在线开放课程"/>
    <s v="课程建设"/>
    <s v="校级"/>
    <s v="植物生理学"/>
    <s v="陶月良"/>
    <s v="胡仁勇、敖成齐、梁 莉、陈贤兴、沈盼盼"/>
    <x v="7"/>
    <n v="10"/>
    <n v="2"/>
    <s v="2016.12.29"/>
    <n v="0"/>
    <s v="温大行政〔2016〕303号"/>
    <n v="0"/>
    <s v="16-17、17-18、18-19、19-20各计算10分"/>
    <s v="精品课程有效期为4年"/>
  </r>
  <r>
    <s v="15"/>
    <n v="201609"/>
    <s v="精品在线开放课程"/>
    <s v="课程建设"/>
    <s v="校级"/>
    <s v="植物生理学"/>
    <s v="陶月良"/>
    <s v="胡仁勇、敖成齐、梁 莉、陈贤兴、沈盼盼"/>
    <x v="26"/>
    <n v="10"/>
    <n v="2"/>
    <s v="2016.12.29"/>
    <n v="0"/>
    <s v="温大行政〔2016〕303号"/>
    <n v="0"/>
    <s v="16-17、17-18、18-19、19-20各计算10分"/>
    <s v="精品课程有效期为4年"/>
  </r>
  <r>
    <s v="16"/>
    <n v="201610"/>
    <s v="精品在线开放课程"/>
    <s v="课程建设"/>
    <s v="校级"/>
    <s v="环境评价"/>
    <s v="柯强"/>
    <s v="王传花、王奇、陈华林、金展"/>
    <x v="8"/>
    <n v="10"/>
    <n v="4"/>
    <s v="2016.12.29"/>
    <n v="0"/>
    <s v="温大行政〔2016〕303号"/>
    <n v="0"/>
    <s v="16-17、17-18、18-19、19-20各计算10分"/>
    <s v="精品课程有效期为4年"/>
  </r>
  <r>
    <s v="16"/>
    <n v="201610"/>
    <s v="精品在线开放课程"/>
    <s v="课程建设"/>
    <s v="校级"/>
    <s v="环境评价"/>
    <s v="柯强"/>
    <s v="王传花、王奇、陈华林、金展"/>
    <x v="10"/>
    <n v="10"/>
    <n v="2"/>
    <s v="2016.12.29"/>
    <n v="0"/>
    <s v="温大行政〔2016〕303号"/>
    <n v="0"/>
    <s v="16-17、17-18、18-19、19-20各计算10分"/>
    <s v="精品课程有效期为4年"/>
  </r>
  <r>
    <s v="16"/>
    <n v="201610"/>
    <s v="精品在线开放课程"/>
    <s v="课程建设"/>
    <s v="校级"/>
    <s v="环境评价"/>
    <s v="柯强"/>
    <s v="王传花、王奇、陈华林、金展"/>
    <x v="9"/>
    <n v="10"/>
    <n v="2"/>
    <s v="2016.12.29"/>
    <n v="0"/>
    <s v="温大行政〔2016〕303号"/>
    <n v="0"/>
    <s v="16-17、17-18、18-19、19-20各计算10分"/>
    <s v="精品课程有效期为4年"/>
  </r>
  <r>
    <s v="16"/>
    <n v="201610"/>
    <s v="精品在线开放课程"/>
    <s v="课程建设"/>
    <s v="校级"/>
    <s v="环境评价"/>
    <s v="柯强"/>
    <s v="王传花、王奇、陈华林、金展"/>
    <x v="27"/>
    <n v="10"/>
    <n v="1"/>
    <s v="2016.12.29"/>
    <n v="0"/>
    <s v="温大行政〔2016〕303号"/>
    <n v="0"/>
    <s v="16-17、17-18、18-19、19-20各计算10分"/>
    <s v="精品课程有效期为4年"/>
  </r>
  <r>
    <s v="16"/>
    <n v="201610"/>
    <s v="精品在线开放课程"/>
    <s v="课程建设"/>
    <s v="校级"/>
    <s v="环境评价"/>
    <s v="柯强"/>
    <s v="王传花、王奇、陈华林、金展"/>
    <x v="11"/>
    <n v="10"/>
    <n v="1"/>
    <s v="2016.12.29"/>
    <n v="0"/>
    <s v="温大行政〔2016〕303号"/>
    <n v="0"/>
    <s v="16-17、17-18、18-19、19-20各计算10分"/>
    <s v="精品课程有效期为4年"/>
  </r>
  <r>
    <s v="17"/>
    <n v="201612"/>
    <s v="高校微课教学比赛"/>
    <s v="教学技能竞赛"/>
    <s v="国家三等奖"/>
    <s v="电子传递和光合磷酸化"/>
    <s v="陶月良"/>
    <n v="0"/>
    <x v="24"/>
    <m/>
    <m/>
    <n v="2016.12"/>
    <n v="0"/>
    <s v="获奖证书"/>
    <n v="0"/>
    <m/>
    <s v="获奖当年计分"/>
  </r>
  <r>
    <s v="18"/>
    <n v="201701"/>
    <s v="最佳教学奖"/>
    <m/>
    <s v="校级"/>
    <s v="最佳教学奖"/>
    <s v="赵志军"/>
    <n v="0"/>
    <x v="28"/>
    <n v="3"/>
    <n v="3"/>
    <s v="2017.1.15"/>
    <n v="0"/>
    <s v="温大行政[2017]21号"/>
    <n v="0"/>
    <m/>
    <s v="获奖当年计分"/>
  </r>
  <r>
    <s v="19"/>
    <n v="201702"/>
    <s v="最佳教学奖"/>
    <m/>
    <s v="校级"/>
    <s v="最佳教学奖"/>
    <s v="柳劲松"/>
    <n v="0"/>
    <x v="29"/>
    <n v="3"/>
    <n v="3"/>
    <s v="2017.1.15"/>
    <n v="0"/>
    <s v="温大行政[2017]21号"/>
    <n v="0"/>
    <m/>
    <s v="获奖当年计分"/>
  </r>
  <r>
    <s v="20"/>
    <n v="201703"/>
    <s v="精品在线开放课程"/>
    <s v="课程建设"/>
    <s v="校级"/>
    <s v="精品在线开放课程"/>
    <s v="林国栋"/>
    <s v="钱晓薇、南旭阳、陈文君（学生）"/>
    <x v="1"/>
    <n v="10"/>
    <n v="10"/>
    <s v="2017.4.1"/>
    <n v="0"/>
    <s v="温大行政〔2017〕97号"/>
    <n v="0"/>
    <s v="不分配"/>
    <s v="精品课程有效期为4年"/>
  </r>
  <r>
    <s v="21"/>
    <n v="201704"/>
    <s v="精品在线开放课程"/>
    <s v="课程建设"/>
    <s v="校级"/>
    <s v="精品在线开放课程"/>
    <s v="钱晓薇"/>
    <m/>
    <x v="0"/>
    <n v="10"/>
    <n v="10"/>
    <s v="2017.4.1"/>
    <n v="0"/>
    <s v="温大行政〔2017〕97号"/>
    <n v="0"/>
    <s v="不分配"/>
    <s v="精品课程有效期为4年"/>
  </r>
  <r>
    <s v="24"/>
    <n v="201501"/>
    <s v="教师教育基地建设教材"/>
    <s v="公开出版教材"/>
    <s v="主编"/>
    <s v="生物学教学技能训练"/>
    <s v="林国栋"/>
    <m/>
    <x v="1"/>
    <n v="8"/>
    <n v="8"/>
    <s v="2015.11.10"/>
    <n v="2016.11"/>
    <s v="教师教育学院公示"/>
    <n v="0"/>
    <s v="出版"/>
    <s v="出版当年计分"/>
  </r>
  <r>
    <s v="25"/>
    <m/>
    <s v="实验教学示范中心"/>
    <s v="实验教学示范中心"/>
    <s v="地市级"/>
    <s v="温州市环境科学实验教学示范中心"/>
    <s v="王奇"/>
    <m/>
    <x v="9"/>
    <n v="30"/>
    <n v="6"/>
    <m/>
    <m/>
    <m/>
    <m/>
    <m/>
    <s v="验收合格当年双倍计分"/>
  </r>
  <r>
    <s v="26"/>
    <m/>
    <s v="实验教学示范中心"/>
    <s v="实验教学示范中心"/>
    <s v="地市级"/>
    <s v="温州市环境科学实验教学示范中心"/>
    <s v="王奇"/>
    <m/>
    <x v="18"/>
    <n v="30"/>
    <n v="6"/>
    <m/>
    <m/>
    <m/>
    <m/>
    <m/>
    <s v="验收合格当年双倍计分"/>
  </r>
  <r>
    <s v="27"/>
    <m/>
    <s v="实验教学示范中心"/>
    <s v="实验教学示范中心"/>
    <s v="地市级"/>
    <s v="温州市环境科学实验教学示范中心"/>
    <s v="王奇"/>
    <m/>
    <x v="27"/>
    <n v="30"/>
    <n v="6"/>
    <m/>
    <m/>
    <m/>
    <m/>
    <m/>
    <s v="验收合格当年双倍计分"/>
  </r>
  <r>
    <s v="28"/>
    <m/>
    <s v="实验教学示范中心"/>
    <s v="实验教学示范中心"/>
    <s v="地市级"/>
    <s v="温州市环境科学实验教学示范中心"/>
    <s v="王奇"/>
    <m/>
    <x v="10"/>
    <n v="30"/>
    <n v="4"/>
    <m/>
    <m/>
    <m/>
    <m/>
    <m/>
    <s v="验收合格当年双倍计分"/>
  </r>
  <r>
    <s v="29"/>
    <m/>
    <s v="实验教学示范中心"/>
    <s v="实验教学示范中心"/>
    <s v="地市级"/>
    <s v="温州市环境科学实验教学示范中心"/>
    <s v="王奇"/>
    <m/>
    <x v="8"/>
    <n v="30"/>
    <n v="4"/>
    <m/>
    <m/>
    <m/>
    <m/>
    <m/>
    <s v="验收合格当年双倍计分"/>
  </r>
  <r>
    <s v="30"/>
    <m/>
    <s v="实验教学示范中心"/>
    <s v="实验教学示范中心"/>
    <s v="地市级"/>
    <s v="温州市环境科学实验教学示范中心"/>
    <s v="王奇"/>
    <m/>
    <x v="11"/>
    <n v="30"/>
    <n v="2"/>
    <m/>
    <m/>
    <m/>
    <m/>
    <m/>
    <s v="验收合格当年双倍计分"/>
  </r>
  <r>
    <s v="31"/>
    <m/>
    <s v="实验教学示范中心"/>
    <s v="实验教学示范中心"/>
    <s v="地市级"/>
    <s v="温州市环境科学实验教学示范中心"/>
    <s v="王奇"/>
    <m/>
    <x v="22"/>
    <n v="30"/>
    <n v="2"/>
    <m/>
    <m/>
    <m/>
    <m/>
    <m/>
    <s v="验收合格当年双倍计分"/>
  </r>
  <r>
    <s v="22"/>
    <n v="201401"/>
    <s v="特色建设专业"/>
    <s v="专业建设"/>
    <s v="省级"/>
    <s v="生物科学（重点方向：中学生物（科学）教学）"/>
    <s v="赵敏"/>
    <m/>
    <x v="2"/>
    <n v="60"/>
    <n v="8"/>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1"/>
    <n v="60"/>
    <n v="9"/>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7"/>
    <n v="60"/>
    <n v="6"/>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18"/>
    <n v="60"/>
    <n v="6"/>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4"/>
    <n v="60"/>
    <n v="6"/>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0"/>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0"/>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14"/>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5"/>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30"/>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7"/>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13"/>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7"/>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0"/>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31"/>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9"/>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4"/>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8"/>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3"/>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32"/>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12"/>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16"/>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3"/>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5"/>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6"/>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33"/>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21"/>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34"/>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35"/>
    <n v="60"/>
    <n v="1"/>
    <s v="2014.09.25"/>
    <n v="2017.09"/>
    <s v="浙教高教〔2014〕110号"/>
    <s v="中期检查&#10;温大行政〔2016〕127号"/>
    <m/>
    <s v="建设期内每年计分，验收合格当年双倍计分"/>
  </r>
  <r>
    <s v="22"/>
    <n v="201401"/>
    <s v="特色建设专业"/>
    <s v="专业建设"/>
    <s v="省级"/>
    <s v="生物科学（重点方向：中学生物（科学）教学）"/>
    <s v="赵敏"/>
    <m/>
    <x v="36"/>
    <n v="60"/>
    <n v="1"/>
    <s v="2014.09.25"/>
    <n v="2017.09"/>
    <s v="浙教高教〔2014〕110号"/>
    <s v="中期检查&#10;温大行政〔2016〕127号"/>
    <m/>
    <s v="建设期内每年计分，验收合格当年双倍计分"/>
  </r>
  <r>
    <s v="23"/>
    <n v="201611"/>
    <s v="十三五优势专业"/>
    <s v="专业建设"/>
    <s v="省级"/>
    <s v="生物科学"/>
    <s v="赵敏"/>
    <m/>
    <x v="2"/>
    <n v="60"/>
    <n v="5"/>
    <n v="2016.11"/>
    <n v="0"/>
    <s v="浙教高教〔2016〕164号"/>
    <n v="0"/>
    <m/>
    <s v="建设期内每年计分，验收合格当年双倍计分"/>
  </r>
  <r>
    <s v="23"/>
    <n v="201611"/>
    <s v="十三五优势专业"/>
    <s v="专业建设"/>
    <s v="省级"/>
    <s v="生物科学"/>
    <s v="赵敏"/>
    <m/>
    <x v="1"/>
    <n v="60"/>
    <n v="7.5"/>
    <n v="2016.11"/>
    <n v="0"/>
    <s v="浙教高教〔2016〕164号"/>
    <n v="0"/>
    <m/>
    <s v="建设期内每年计分，验收合格当年双倍计分"/>
  </r>
  <r>
    <s v="23"/>
    <n v="201611"/>
    <s v="十三五优势专业"/>
    <s v="专业建设"/>
    <s v="省级"/>
    <s v="生物科学"/>
    <s v="赵敏"/>
    <m/>
    <x v="27"/>
    <n v="60"/>
    <n v="2"/>
    <n v="2016.11"/>
    <n v="0"/>
    <s v="浙教高教〔2016〕164号"/>
    <n v="0"/>
    <m/>
    <s v="建设期内每年计分，验收合格当年双倍计分"/>
  </r>
  <r>
    <s v="23"/>
    <n v="201611"/>
    <s v="十三五优势专业"/>
    <s v="专业建设"/>
    <s v="省级"/>
    <s v="生物科学"/>
    <s v="赵敏"/>
    <m/>
    <x v="36"/>
    <n v="60"/>
    <n v="1.5"/>
    <n v="2016.11"/>
    <n v="0"/>
    <s v="浙教高教〔2016〕164号"/>
    <n v="0"/>
    <m/>
    <s v="建设期内每年计分，验收合格当年双倍计分"/>
  </r>
  <r>
    <s v="23"/>
    <n v="201611"/>
    <s v="十三五优势专业"/>
    <s v="专业建设"/>
    <s v="省级"/>
    <s v="生物科学"/>
    <s v="赵敏"/>
    <m/>
    <x v="24"/>
    <n v="60"/>
    <n v="7.5"/>
    <n v="2016.11"/>
    <n v="0"/>
    <s v="浙教高教〔2016〕164号"/>
    <n v="0"/>
    <m/>
    <s v="建设期内每年计分，验收合格当年双倍计分"/>
  </r>
  <r>
    <s v="23"/>
    <n v="201611"/>
    <s v="十三五优势专业"/>
    <s v="专业建设"/>
    <s v="省级"/>
    <s v="生物科学"/>
    <s v="赵敏"/>
    <m/>
    <x v="20"/>
    <n v="60"/>
    <n v="4"/>
    <n v="2016.11"/>
    <n v="0"/>
    <s v="浙教高教〔2016〕164号"/>
    <n v="0"/>
    <m/>
    <s v="建设期内每年计分，验收合格当年双倍计分"/>
  </r>
  <r>
    <s v="23"/>
    <n v="201611"/>
    <s v="十三五优势专业"/>
    <s v="专业建设"/>
    <s v="省级"/>
    <s v="生物科学"/>
    <s v="赵敏"/>
    <m/>
    <x v="14"/>
    <n v="60"/>
    <n v="3"/>
    <n v="2016.11"/>
    <n v="0"/>
    <s v="浙教高教〔2016〕164号"/>
    <n v="0"/>
    <m/>
    <s v="建设期内每年计分，验收合格当年双倍计分"/>
  </r>
  <r>
    <s v="23"/>
    <n v="201611"/>
    <s v="十三五优势专业"/>
    <s v="专业建设"/>
    <s v="省级"/>
    <s v="生物科学"/>
    <s v="赵敏"/>
    <m/>
    <x v="13"/>
    <n v="60"/>
    <n v="1"/>
    <n v="2016.11"/>
    <n v="0"/>
    <s v="浙教高教〔2016〕164号"/>
    <n v="0"/>
    <m/>
    <s v="建设期内每年计分，验收合格当年双倍计分"/>
  </r>
  <r>
    <s v="23"/>
    <n v="201611"/>
    <s v="十三五优势专业"/>
    <s v="专业建设"/>
    <s v="省级"/>
    <s v="生物科学"/>
    <s v="赵敏"/>
    <m/>
    <x v="30"/>
    <n v="60"/>
    <n v="1.5"/>
    <n v="2016.11"/>
    <n v="0"/>
    <s v="浙教高教〔2016〕164号"/>
    <n v="0"/>
    <m/>
    <s v="建设期内每年计分，验收合格当年双倍计分"/>
  </r>
  <r>
    <s v="23"/>
    <n v="201611"/>
    <s v="十三五优势专业"/>
    <s v="专业建设"/>
    <s v="省级"/>
    <s v="生物科学"/>
    <s v="赵敏"/>
    <m/>
    <x v="7"/>
    <n v="60"/>
    <n v="0.5"/>
    <n v="2016.11"/>
    <n v="0"/>
    <s v="浙教高教〔2016〕164号"/>
    <n v="0"/>
    <m/>
    <s v="建设期内每年计分，验收合格当年双倍计分"/>
  </r>
  <r>
    <s v="23"/>
    <n v="201611"/>
    <s v="十三五优势专业"/>
    <s v="专业建设"/>
    <s v="省级"/>
    <s v="生物科学"/>
    <s v="赵敏"/>
    <m/>
    <x v="0"/>
    <n v="60"/>
    <n v="2"/>
    <n v="2016.11"/>
    <n v="0"/>
    <s v="浙教高教〔2016〕164号"/>
    <n v="0"/>
    <m/>
    <s v="建设期内每年计分，验收合格当年双倍计分"/>
  </r>
  <r>
    <s v="23"/>
    <n v="201611"/>
    <s v="十三五优势专业"/>
    <s v="专业建设"/>
    <s v="省级"/>
    <s v="生物科学"/>
    <s v="赵敏"/>
    <m/>
    <x v="29"/>
    <n v="60"/>
    <n v="8"/>
    <n v="2016.11"/>
    <n v="0"/>
    <s v="浙教高教〔2016〕164号"/>
    <n v="0"/>
    <m/>
    <s v="建设期内每年计分，验收合格当年双倍计分"/>
  </r>
  <r>
    <s v="23"/>
    <n v="201611"/>
    <s v="十三五优势专业"/>
    <s v="专业建设"/>
    <s v="省级"/>
    <s v="生物科学"/>
    <s v="赵敏"/>
    <m/>
    <x v="4"/>
    <n v="60"/>
    <n v="2.5"/>
    <n v="2016.11"/>
    <n v="0"/>
    <s v="浙教高教〔2016〕164号"/>
    <n v="0"/>
    <m/>
    <s v="建设期内每年计分，验收合格当年双倍计分"/>
  </r>
  <r>
    <s v="23"/>
    <n v="201611"/>
    <s v="十三五优势专业"/>
    <s v="专业建设"/>
    <s v="省级"/>
    <s v="生物科学"/>
    <s v="赵敏"/>
    <m/>
    <x v="28"/>
    <n v="60"/>
    <n v="2.5"/>
    <n v="2016.11"/>
    <n v="0"/>
    <s v="浙教高教〔2016〕164号"/>
    <n v="0"/>
    <m/>
    <s v="建设期内每年计分，验收合格当年双倍计分"/>
  </r>
  <r>
    <s v="23"/>
    <n v="201611"/>
    <s v="十三五优势专业"/>
    <s v="专业建设"/>
    <s v="省级"/>
    <s v="生物科学"/>
    <s v="赵敏"/>
    <m/>
    <x v="21"/>
    <n v="60"/>
    <n v="1.5"/>
    <n v="2016.11"/>
    <n v="0"/>
    <s v="浙教高教〔2016〕164号"/>
    <n v="0"/>
    <m/>
    <s v="建设期内每年计分，验收合格当年双倍计分"/>
  </r>
  <r>
    <s v="23"/>
    <n v="201611"/>
    <s v="十三五优势专业"/>
    <s v="专业建设"/>
    <s v="省级"/>
    <s v="生物科学"/>
    <s v="赵敏"/>
    <m/>
    <x v="32"/>
    <n v="60"/>
    <n v="2"/>
    <n v="2016.11"/>
    <n v="0"/>
    <s v="浙教高教〔2016〕164号"/>
    <n v="0"/>
    <m/>
    <s v="建设期内每年计分，验收合格当年双倍计分"/>
  </r>
  <r>
    <s v="23"/>
    <n v="201611"/>
    <s v="十三五优势专业"/>
    <s v="专业建设"/>
    <s v="省级"/>
    <s v="生物科学"/>
    <s v="赵敏"/>
    <m/>
    <x v="16"/>
    <n v="60"/>
    <n v="1.5"/>
    <n v="2016.11"/>
    <n v="0"/>
    <s v="浙教高教〔2016〕164号"/>
    <n v="0"/>
    <m/>
    <s v="建设期内每年计分，验收合格当年双倍计分"/>
  </r>
  <r>
    <s v="23"/>
    <n v="201611"/>
    <s v="十三五优势专业"/>
    <s v="专业建设"/>
    <s v="省级"/>
    <s v="生物科学"/>
    <s v="赵敏"/>
    <m/>
    <x v="3"/>
    <n v="60"/>
    <n v="3.5"/>
    <n v="2016.11"/>
    <n v="0"/>
    <s v="浙教高教〔2016〕164号"/>
    <n v="0"/>
    <m/>
    <s v="建设期内每年计分，验收合格当年双倍计分"/>
  </r>
  <r>
    <s v="23"/>
    <n v="201611"/>
    <s v="十三五优势专业"/>
    <s v="专业建设"/>
    <s v="省级"/>
    <s v="生物科学"/>
    <s v="赵敏"/>
    <m/>
    <x v="5"/>
    <n v="60"/>
    <n v="3"/>
    <n v="2016.11"/>
    <n v="0"/>
    <s v="浙教高教〔2016〕164号"/>
    <n v="0"/>
    <m/>
    <s v="建设期内每年计分，验收合格当年双倍计分"/>
  </r>
  <r>
    <m/>
    <m/>
    <m/>
    <m/>
    <m/>
    <m/>
    <m/>
    <m/>
    <x v="3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3" minRefreshableVersion="3" showCalcMbrs="0" useAutoFormatting="1" itemPrintTitles="1" createdVersion="3" indent="0" outline="1" outlineData="1" multipleFieldFilters="0">
  <location ref="A1:B40" firstHeaderRow="1" firstDataRow="1" firstDataCol="1"/>
  <pivotFields count="17">
    <pivotField showAll="0"/>
    <pivotField showAll="0"/>
    <pivotField showAll="0"/>
    <pivotField showAll="0"/>
    <pivotField showAll="0"/>
    <pivotField showAll="0"/>
    <pivotField showAll="0"/>
    <pivotField showAll="0"/>
    <pivotField axis="axisRow" showAll="0">
      <items count="39">
        <item x="7"/>
        <item x="27"/>
        <item x="5"/>
        <item x="22"/>
        <item x="35"/>
        <item x="23"/>
        <item x="30"/>
        <item x="25"/>
        <item x="11"/>
        <item x="8"/>
        <item x="18"/>
        <item x="26"/>
        <item x="4"/>
        <item x="1"/>
        <item x="29"/>
        <item x="21"/>
        <item x="19"/>
        <item x="0"/>
        <item x="24"/>
        <item x="10"/>
        <item x="9"/>
        <item x="33"/>
        <item x="34"/>
        <item x="2"/>
        <item x="31"/>
        <item x="6"/>
        <item x="13"/>
        <item x="20"/>
        <item x="3"/>
        <item x="32"/>
        <item x="14"/>
        <item x="28"/>
        <item x="36"/>
        <item x="17"/>
        <item x="12"/>
        <item x="15"/>
        <item x="16"/>
        <item x="37"/>
        <item t="default"/>
      </items>
    </pivotField>
    <pivotField showAll="0"/>
    <pivotField dataField="1" showAll="0"/>
    <pivotField showAll="0"/>
    <pivotField showAll="0"/>
    <pivotField showAll="0"/>
    <pivotField showAll="0"/>
    <pivotField showAll="0"/>
    <pivotField showAll="0"/>
  </pivotFields>
  <rowFields count="1">
    <field x="8"/>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Items count="1">
    <i/>
  </colItems>
  <dataFields count="1">
    <dataField name="求和项:个人业绩分" fld="10" baseField="0" baseItem="0"/>
  </dataFields>
  <formats count="1">
    <format dxfId="0">
      <pivotArea collapsedLevelsAreSubtotals="1" fieldPosition="0">
        <references count="1">
          <reference field="8" count="1">
            <x v="6"/>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XFD72"/>
  <sheetViews>
    <sheetView workbookViewId="0">
      <pane xSplit="15" ySplit="2" topLeftCell="T3" activePane="bottomRight" state="frozen"/>
      <selection pane="topRight" activeCell="P1" sqref="P1"/>
      <selection pane="bottomLeft" activeCell="A3" sqref="A3"/>
      <selection pane="bottomRight" activeCell="I8" sqref="I8"/>
    </sheetView>
  </sheetViews>
  <sheetFormatPr defaultColWidth="9" defaultRowHeight="35.1" customHeight="1"/>
  <cols>
    <col min="1" max="1" width="5.125" style="11" customWidth="1"/>
    <col min="2" max="2" width="5.875" style="11" customWidth="1"/>
    <col min="3" max="3" width="6.5" style="11" customWidth="1"/>
    <col min="4" max="4" width="21.75" style="11" customWidth="1"/>
    <col min="5" max="5" width="7.125" style="33" customWidth="1"/>
    <col min="6" max="6" width="6.5" style="33" hidden="1" customWidth="1"/>
    <col min="7" max="7" width="5.875" style="11" customWidth="1"/>
    <col min="8" max="8" width="8.875" style="34" customWidth="1"/>
    <col min="9" max="9" width="19" style="11" customWidth="1"/>
    <col min="10" max="10" width="9" style="33" customWidth="1"/>
    <col min="11" max="11" width="8.75" style="11" customWidth="1"/>
    <col min="12" max="12" width="9.625" style="11" customWidth="1"/>
    <col min="13" max="13" width="5.875" style="11" customWidth="1"/>
    <col min="14" max="14" width="5.125" style="11" customWidth="1"/>
    <col min="15" max="15" width="12.25" style="11" customWidth="1"/>
    <col min="16" max="16" width="10.625" style="11" customWidth="1"/>
    <col min="17" max="17" width="14.125" style="11" customWidth="1"/>
    <col min="18" max="18" width="10.25" style="11" customWidth="1"/>
    <col min="19" max="19" width="12.125" style="11" customWidth="1"/>
    <col min="20" max="20" width="6.25" style="11" customWidth="1"/>
    <col min="21" max="21" width="6.625" style="11" customWidth="1"/>
    <col min="22" max="22" width="5.25" style="11" customWidth="1"/>
    <col min="23" max="16384" width="9" style="11"/>
  </cols>
  <sheetData>
    <row r="1" spans="1:24" ht="35.1" customHeight="1">
      <c r="A1" s="147" t="s">
        <v>408</v>
      </c>
      <c r="B1" s="147"/>
      <c r="C1" s="147"/>
      <c r="D1" s="147"/>
      <c r="E1" s="147"/>
      <c r="F1" s="147"/>
      <c r="G1" s="147"/>
      <c r="H1" s="147"/>
      <c r="I1" s="147"/>
      <c r="J1" s="147"/>
      <c r="K1" s="147"/>
      <c r="L1" s="147"/>
      <c r="M1" s="147"/>
      <c r="N1" s="147"/>
      <c r="O1" s="147"/>
      <c r="P1" s="147"/>
      <c r="Q1" s="147"/>
      <c r="R1" s="147"/>
      <c r="S1" s="147"/>
      <c r="T1" s="147"/>
      <c r="U1" s="51"/>
    </row>
    <row r="2" spans="1:24" s="10" customFormat="1" ht="35.1" customHeight="1">
      <c r="A2" s="13" t="s">
        <v>0</v>
      </c>
      <c r="B2" s="13" t="s">
        <v>409</v>
      </c>
      <c r="C2" s="13" t="s">
        <v>303</v>
      </c>
      <c r="D2" s="13" t="s">
        <v>1</v>
      </c>
      <c r="E2" s="13" t="s">
        <v>2</v>
      </c>
      <c r="F2" s="13" t="s">
        <v>3</v>
      </c>
      <c r="G2" s="13" t="s">
        <v>4</v>
      </c>
      <c r="H2" s="74" t="s">
        <v>5</v>
      </c>
      <c r="I2" s="13" t="s">
        <v>6</v>
      </c>
      <c r="J2" s="13" t="s">
        <v>7</v>
      </c>
      <c r="K2" s="13" t="s">
        <v>8</v>
      </c>
      <c r="L2" s="13" t="s">
        <v>9</v>
      </c>
      <c r="M2" s="13" t="s">
        <v>10</v>
      </c>
      <c r="N2" s="13" t="s">
        <v>11</v>
      </c>
      <c r="O2" s="13" t="s">
        <v>12</v>
      </c>
      <c r="P2" s="29" t="s">
        <v>13</v>
      </c>
      <c r="Q2" s="29" t="s">
        <v>14</v>
      </c>
      <c r="R2" s="35" t="s">
        <v>15</v>
      </c>
      <c r="S2" s="35" t="s">
        <v>16</v>
      </c>
      <c r="T2" s="35" t="s">
        <v>17</v>
      </c>
      <c r="U2" s="35" t="s">
        <v>319</v>
      </c>
      <c r="V2" s="35" t="s">
        <v>307</v>
      </c>
      <c r="W2" s="10" t="s">
        <v>390</v>
      </c>
      <c r="X2" s="10" t="s">
        <v>559</v>
      </c>
    </row>
    <row r="3" spans="1:24" ht="35.1" customHeight="1">
      <c r="A3" s="48" t="s">
        <v>273</v>
      </c>
      <c r="B3" s="48">
        <v>200301</v>
      </c>
      <c r="C3" s="9"/>
      <c r="D3" s="42" t="s">
        <v>267</v>
      </c>
      <c r="E3" s="45"/>
      <c r="F3" s="45"/>
      <c r="G3" s="45" t="s">
        <v>272</v>
      </c>
      <c r="H3" s="45" t="s">
        <v>271</v>
      </c>
      <c r="I3" s="45"/>
      <c r="J3" s="45"/>
      <c r="K3" s="47">
        <v>2003</v>
      </c>
      <c r="L3" s="25"/>
      <c r="M3" s="25"/>
      <c r="N3" s="26"/>
      <c r="O3" s="37"/>
      <c r="P3" s="37"/>
      <c r="Q3" s="37"/>
      <c r="R3" s="37"/>
      <c r="S3" s="37"/>
      <c r="T3" s="37"/>
      <c r="U3" s="37" t="s">
        <v>320</v>
      </c>
      <c r="V3" s="37" t="s">
        <v>308</v>
      </c>
      <c r="W3" s="38" t="s">
        <v>392</v>
      </c>
      <c r="X3" s="11" t="s">
        <v>592</v>
      </c>
    </row>
    <row r="4" spans="1:24" ht="35.1" customHeight="1">
      <c r="A4" s="48" t="s">
        <v>25</v>
      </c>
      <c r="B4" s="48">
        <v>200801</v>
      </c>
      <c r="C4" s="37"/>
      <c r="D4" s="28" t="s">
        <v>232</v>
      </c>
      <c r="E4" s="25" t="s">
        <v>222</v>
      </c>
      <c r="F4" s="17" t="e">
        <f>VLOOKUP(E4,#REF!,18,0)</f>
        <v>#REF!</v>
      </c>
      <c r="G4" s="26" t="s">
        <v>20</v>
      </c>
      <c r="H4" s="49" t="s">
        <v>233</v>
      </c>
      <c r="I4" s="37" t="s">
        <v>234</v>
      </c>
      <c r="J4" s="25"/>
      <c r="K4" s="25" t="s">
        <v>326</v>
      </c>
      <c r="L4" s="37" t="s">
        <v>235</v>
      </c>
      <c r="M4" s="37"/>
      <c r="N4" s="37"/>
      <c r="O4" s="37" t="s">
        <v>325</v>
      </c>
      <c r="P4" s="37"/>
      <c r="Q4" s="37"/>
      <c r="R4" s="24" t="s">
        <v>236</v>
      </c>
      <c r="S4" s="37"/>
      <c r="T4" s="37" t="s">
        <v>226</v>
      </c>
      <c r="U4" s="37" t="s">
        <v>321</v>
      </c>
      <c r="V4" s="37"/>
      <c r="W4" s="38" t="str">
        <f>VLOOKUP(E4,基础数据!A:D,3,0)</f>
        <v>环境系</v>
      </c>
      <c r="X4" s="11" t="s">
        <v>592</v>
      </c>
    </row>
    <row r="5" spans="1:24" ht="35.1" customHeight="1">
      <c r="A5" s="48" t="s">
        <v>30</v>
      </c>
      <c r="B5" s="48">
        <v>200901</v>
      </c>
      <c r="C5" s="37"/>
      <c r="D5" s="28" t="s">
        <v>402</v>
      </c>
      <c r="E5" s="25" t="s">
        <v>403</v>
      </c>
      <c r="F5" s="17" t="e">
        <f>VLOOKUP(E5,#REF!,18,0)</f>
        <v>#REF!</v>
      </c>
      <c r="G5" s="26" t="s">
        <v>20</v>
      </c>
      <c r="H5" s="49" t="s">
        <v>404</v>
      </c>
      <c r="I5" s="37"/>
      <c r="J5" s="25"/>
      <c r="K5" s="25" t="s">
        <v>405</v>
      </c>
      <c r="L5" s="37"/>
      <c r="M5" s="37"/>
      <c r="N5" s="37"/>
      <c r="O5" s="37" t="s">
        <v>406</v>
      </c>
      <c r="P5" s="37"/>
      <c r="Q5" s="37"/>
      <c r="R5" s="24"/>
      <c r="S5" s="37"/>
      <c r="T5" s="37"/>
      <c r="U5" s="37"/>
      <c r="V5" s="37"/>
      <c r="W5" s="38" t="str">
        <f>VLOOKUP(E5,基础数据!A:D,3,0)</f>
        <v>环境系</v>
      </c>
      <c r="X5" s="11" t="s">
        <v>593</v>
      </c>
    </row>
    <row r="6" spans="1:24" ht="35.1" customHeight="1">
      <c r="A6" s="48" t="s">
        <v>34</v>
      </c>
      <c r="B6" s="48">
        <v>200902</v>
      </c>
      <c r="C6" s="7"/>
      <c r="D6" s="42" t="s">
        <v>269</v>
      </c>
      <c r="E6" s="17" t="s">
        <v>304</v>
      </c>
      <c r="F6" s="17" t="s">
        <v>310</v>
      </c>
      <c r="G6" s="17" t="s">
        <v>306</v>
      </c>
      <c r="H6" s="45" t="s">
        <v>271</v>
      </c>
      <c r="I6" s="39"/>
      <c r="J6" s="39"/>
      <c r="K6" s="21" t="s">
        <v>328</v>
      </c>
      <c r="L6" s="17" t="s">
        <v>595</v>
      </c>
      <c r="M6" s="17"/>
      <c r="N6" s="3"/>
      <c r="O6" s="30" t="s">
        <v>327</v>
      </c>
      <c r="P6" s="30"/>
      <c r="Q6" s="30"/>
      <c r="R6" s="30"/>
      <c r="S6" s="30"/>
      <c r="T6" s="30"/>
      <c r="U6" s="30" t="s">
        <v>594</v>
      </c>
      <c r="V6" s="30"/>
      <c r="W6" s="38" t="str">
        <f>VLOOKUP(E6,基础数据!A:D,3,0)</f>
        <v>生物系</v>
      </c>
      <c r="X6" s="11" t="s">
        <v>592</v>
      </c>
    </row>
    <row r="7" spans="1:24" ht="35.1" customHeight="1">
      <c r="A7" s="48" t="s">
        <v>39</v>
      </c>
      <c r="B7" s="48">
        <v>200903</v>
      </c>
      <c r="C7" s="37"/>
      <c r="D7" s="28" t="s">
        <v>227</v>
      </c>
      <c r="E7" s="25" t="s">
        <v>143</v>
      </c>
      <c r="F7" s="17" t="e">
        <f>VLOOKUP(E7,#REF!,18,0)</f>
        <v>#REF!</v>
      </c>
      <c r="G7" s="26" t="s">
        <v>20</v>
      </c>
      <c r="H7" s="46" t="s">
        <v>228</v>
      </c>
      <c r="I7" s="37" t="s">
        <v>229</v>
      </c>
      <c r="J7" s="25"/>
      <c r="K7" s="37" t="s">
        <v>230</v>
      </c>
      <c r="L7" s="37"/>
      <c r="M7" s="37"/>
      <c r="N7" s="37"/>
      <c r="O7" s="24" t="s">
        <v>231</v>
      </c>
      <c r="P7" s="37"/>
      <c r="Q7" s="37"/>
      <c r="R7" s="27"/>
      <c r="S7" s="37"/>
      <c r="T7" s="37"/>
      <c r="U7" s="37" t="s">
        <v>320</v>
      </c>
      <c r="V7" s="37"/>
      <c r="W7" s="38" t="str">
        <f>VLOOKUP(E7,基础数据!A:D,3,0)</f>
        <v>生物系</v>
      </c>
      <c r="X7" s="11" t="s">
        <v>592</v>
      </c>
    </row>
    <row r="8" spans="1:24" ht="35.1" customHeight="1">
      <c r="A8" s="48" t="s">
        <v>42</v>
      </c>
      <c r="B8" s="48">
        <v>201001</v>
      </c>
      <c r="C8" s="37"/>
      <c r="D8" s="28" t="s">
        <v>221</v>
      </c>
      <c r="E8" s="25" t="s">
        <v>222</v>
      </c>
      <c r="F8" s="17" t="e">
        <f>VLOOKUP(E8,#REF!,18,0)</f>
        <v>#REF!</v>
      </c>
      <c r="G8" s="26" t="s">
        <v>20</v>
      </c>
      <c r="H8" s="46" t="s">
        <v>177</v>
      </c>
      <c r="I8" s="37" t="s">
        <v>223</v>
      </c>
      <c r="J8" s="25"/>
      <c r="K8" s="37" t="s">
        <v>224</v>
      </c>
      <c r="L8" s="37" t="s">
        <v>219</v>
      </c>
      <c r="M8" s="37">
        <v>30000</v>
      </c>
      <c r="N8" s="37"/>
      <c r="O8" s="24" t="s">
        <v>225</v>
      </c>
      <c r="P8" s="37"/>
      <c r="Q8" s="37"/>
      <c r="R8" s="24" t="s">
        <v>220</v>
      </c>
      <c r="S8" s="37"/>
      <c r="T8" s="37" t="s">
        <v>226</v>
      </c>
      <c r="U8" s="37" t="s">
        <v>321</v>
      </c>
      <c r="V8" s="37"/>
      <c r="W8" s="38" t="str">
        <f>VLOOKUP(E8,基础数据!A:D,3,0)</f>
        <v>环境系</v>
      </c>
      <c r="X8" s="11" t="s">
        <v>592</v>
      </c>
    </row>
    <row r="9" spans="1:24" ht="35.1" customHeight="1">
      <c r="A9" s="48" t="s">
        <v>46</v>
      </c>
      <c r="B9" s="48">
        <v>201002</v>
      </c>
      <c r="C9" s="37"/>
      <c r="D9" s="28" t="s">
        <v>209</v>
      </c>
      <c r="E9" s="53" t="s">
        <v>210</v>
      </c>
      <c r="F9" s="17" t="e">
        <f>VLOOKUP(E9,#REF!,18,0)</f>
        <v>#REF!</v>
      </c>
      <c r="G9" s="26" t="s">
        <v>20</v>
      </c>
      <c r="H9" s="49" t="s">
        <v>211</v>
      </c>
      <c r="I9" s="37"/>
      <c r="J9" s="25"/>
      <c r="K9" s="37" t="s">
        <v>212</v>
      </c>
      <c r="L9" s="37" t="s">
        <v>213</v>
      </c>
      <c r="M9" s="37"/>
      <c r="N9" s="37"/>
      <c r="O9" s="24" t="s">
        <v>214</v>
      </c>
      <c r="P9" s="37"/>
      <c r="Q9" s="37"/>
      <c r="R9" s="24" t="s">
        <v>215</v>
      </c>
      <c r="S9" s="37"/>
      <c r="T9" s="37" t="s">
        <v>216</v>
      </c>
      <c r="U9" s="37" t="s">
        <v>321</v>
      </c>
      <c r="V9" s="37"/>
      <c r="W9" s="38" t="str">
        <f>VLOOKUP(E9,基础数据!A:D,3,0)</f>
        <v>环境系</v>
      </c>
      <c r="X9" s="11" t="s">
        <v>592</v>
      </c>
    </row>
    <row r="10" spans="1:24" ht="35.1" customHeight="1">
      <c r="A10" s="48" t="s">
        <v>50</v>
      </c>
      <c r="B10" s="48">
        <v>201003</v>
      </c>
      <c r="C10" s="37"/>
      <c r="D10" s="9" t="s">
        <v>175</v>
      </c>
      <c r="E10" s="25" t="s">
        <v>176</v>
      </c>
      <c r="F10" s="17" t="e">
        <f>VLOOKUP(E10,#REF!,18,0)</f>
        <v>#REF!</v>
      </c>
      <c r="G10" s="26" t="s">
        <v>20</v>
      </c>
      <c r="H10" s="46" t="s">
        <v>177</v>
      </c>
      <c r="I10" s="41" t="s">
        <v>178</v>
      </c>
      <c r="J10" s="25"/>
      <c r="K10" s="37" t="s">
        <v>491</v>
      </c>
      <c r="L10" s="37" t="s">
        <v>550</v>
      </c>
      <c r="M10" s="37"/>
      <c r="N10" s="37"/>
      <c r="O10" s="37" t="s">
        <v>490</v>
      </c>
      <c r="P10" s="37" t="s">
        <v>525</v>
      </c>
      <c r="Q10" s="37"/>
      <c r="R10" s="37" t="s">
        <v>533</v>
      </c>
      <c r="S10" s="37"/>
      <c r="T10" s="37"/>
      <c r="U10" s="37" t="s">
        <v>321</v>
      </c>
      <c r="V10" s="37"/>
      <c r="W10" s="38" t="str">
        <f>VLOOKUP(E10,基础数据!A:D,3,0)</f>
        <v>环境系</v>
      </c>
      <c r="X10" s="11" t="s">
        <v>592</v>
      </c>
    </row>
    <row r="11" spans="1:24" ht="35.1" customHeight="1">
      <c r="A11" s="48" t="s">
        <v>57</v>
      </c>
      <c r="B11" s="48">
        <v>201004</v>
      </c>
      <c r="C11" s="37"/>
      <c r="D11" s="9" t="s">
        <v>217</v>
      </c>
      <c r="E11" s="40" t="s">
        <v>48</v>
      </c>
      <c r="F11" s="17" t="e">
        <f>VLOOKUP(E11,#REF!,18,0)</f>
        <v>#REF!</v>
      </c>
      <c r="G11" s="26" t="s">
        <v>20</v>
      </c>
      <c r="H11" s="46" t="s">
        <v>177</v>
      </c>
      <c r="I11" s="37" t="s">
        <v>218</v>
      </c>
      <c r="J11" s="25"/>
      <c r="K11" s="37" t="s">
        <v>179</v>
      </c>
      <c r="L11" s="37" t="s">
        <v>219</v>
      </c>
      <c r="M11" s="37"/>
      <c r="N11" s="37"/>
      <c r="O11" s="24" t="s">
        <v>180</v>
      </c>
      <c r="P11" s="37"/>
      <c r="Q11" s="37"/>
      <c r="R11" s="24" t="s">
        <v>220</v>
      </c>
      <c r="S11" s="37"/>
      <c r="T11" s="37" t="s">
        <v>216</v>
      </c>
      <c r="U11" s="37" t="s">
        <v>321</v>
      </c>
      <c r="V11" s="37"/>
      <c r="W11" s="38" t="str">
        <f>VLOOKUP(E11,基础数据!A:D,3,0)</f>
        <v>生物系</v>
      </c>
      <c r="X11" s="11" t="s">
        <v>592</v>
      </c>
    </row>
    <row r="12" spans="1:24" s="12" customFormat="1" ht="35.1" customHeight="1">
      <c r="A12" s="48" t="s">
        <v>61</v>
      </c>
      <c r="B12" s="48">
        <v>201005</v>
      </c>
      <c r="C12" s="30"/>
      <c r="D12" s="22" t="s">
        <v>142</v>
      </c>
      <c r="E12" s="41" t="s">
        <v>143</v>
      </c>
      <c r="F12" s="17" t="e">
        <f>VLOOKUP(E12,#REF!,18,0)</f>
        <v>#REF!</v>
      </c>
      <c r="G12" s="17" t="s">
        <v>120</v>
      </c>
      <c r="H12" s="21" t="s">
        <v>144</v>
      </c>
      <c r="I12" s="41" t="s">
        <v>145</v>
      </c>
      <c r="J12" s="17"/>
      <c r="K12" s="30" t="s">
        <v>146</v>
      </c>
      <c r="L12" s="30"/>
      <c r="M12" s="30"/>
      <c r="N12" s="30"/>
      <c r="O12" s="4" t="s">
        <v>147</v>
      </c>
      <c r="P12" s="30"/>
      <c r="Q12" s="30"/>
      <c r="R12" s="30"/>
      <c r="S12" s="30"/>
      <c r="T12" s="30"/>
      <c r="U12" s="30" t="s">
        <v>320</v>
      </c>
      <c r="V12" s="30"/>
      <c r="W12" s="38" t="str">
        <f>VLOOKUP(E12,基础数据!A:D,3,0)</f>
        <v>生物系</v>
      </c>
      <c r="X12" s="11" t="s">
        <v>593</v>
      </c>
    </row>
    <row r="13" spans="1:24" s="12" customFormat="1" ht="35.1" customHeight="1">
      <c r="A13" s="48" t="s">
        <v>71</v>
      </c>
      <c r="B13" s="48">
        <v>201006</v>
      </c>
      <c r="C13" s="7"/>
      <c r="D13" s="42" t="s">
        <v>268</v>
      </c>
      <c r="E13" s="17" t="s">
        <v>243</v>
      </c>
      <c r="F13" s="17" t="e">
        <f>VLOOKUP(E13,#REF!,18,0)</f>
        <v>#REF!</v>
      </c>
      <c r="G13" s="45" t="s">
        <v>264</v>
      </c>
      <c r="H13" s="45" t="s">
        <v>271</v>
      </c>
      <c r="I13" s="45"/>
      <c r="J13" s="45"/>
      <c r="K13" s="41" t="s">
        <v>332</v>
      </c>
      <c r="L13" s="25" t="s">
        <v>595</v>
      </c>
      <c r="M13" s="25"/>
      <c r="N13" s="26"/>
      <c r="O13" s="37" t="s">
        <v>330</v>
      </c>
      <c r="P13" s="37"/>
      <c r="Q13" s="37"/>
      <c r="R13" s="37"/>
      <c r="S13" s="37"/>
      <c r="T13" s="37"/>
      <c r="U13" s="37" t="s">
        <v>594</v>
      </c>
      <c r="V13" s="37"/>
      <c r="W13" s="38" t="str">
        <f>VLOOKUP(E13,基础数据!A:D,3,0)</f>
        <v>生物系</v>
      </c>
      <c r="X13" s="11" t="s">
        <v>592</v>
      </c>
    </row>
    <row r="14" spans="1:24" s="12" customFormat="1" ht="35.1" customHeight="1">
      <c r="A14" s="48" t="s">
        <v>81</v>
      </c>
      <c r="B14" s="48">
        <v>201007</v>
      </c>
      <c r="C14" s="37" t="s">
        <v>197</v>
      </c>
      <c r="D14" s="42" t="s">
        <v>198</v>
      </c>
      <c r="E14" s="26" t="s">
        <v>59</v>
      </c>
      <c r="F14" s="17" t="e">
        <f>VLOOKUP(E14,#REF!,18,0)</f>
        <v>#REF!</v>
      </c>
      <c r="G14" s="26" t="s">
        <v>20</v>
      </c>
      <c r="H14" s="46" t="s">
        <v>183</v>
      </c>
      <c r="I14" s="25" t="s">
        <v>199</v>
      </c>
      <c r="J14" s="25"/>
      <c r="K14" s="37" t="s">
        <v>200</v>
      </c>
      <c r="L14" s="37" t="s">
        <v>345</v>
      </c>
      <c r="M14" s="37">
        <v>3000</v>
      </c>
      <c r="N14" s="37"/>
      <c r="O14" s="24" t="s">
        <v>201</v>
      </c>
      <c r="P14" s="37"/>
      <c r="Q14" s="37"/>
      <c r="R14" s="24" t="s">
        <v>344</v>
      </c>
      <c r="S14" s="37"/>
      <c r="T14" s="37"/>
      <c r="U14" s="37" t="s">
        <v>321</v>
      </c>
      <c r="V14" s="37"/>
      <c r="W14" s="38" t="str">
        <f>VLOOKUP(E14,基础数据!A:D,3,0)</f>
        <v>生物系</v>
      </c>
      <c r="X14" s="11" t="s">
        <v>592</v>
      </c>
    </row>
    <row r="15" spans="1:24" ht="35.1" customHeight="1">
      <c r="A15" s="48" t="s">
        <v>87</v>
      </c>
      <c r="B15" s="48">
        <v>201008</v>
      </c>
      <c r="C15" s="37" t="s">
        <v>202</v>
      </c>
      <c r="D15" s="9" t="s">
        <v>203</v>
      </c>
      <c r="E15" s="41" t="s">
        <v>204</v>
      </c>
      <c r="F15" s="17" t="e">
        <f>VLOOKUP(E15,#REF!,18,0)</f>
        <v>#REF!</v>
      </c>
      <c r="G15" s="26" t="s">
        <v>20</v>
      </c>
      <c r="H15" s="46" t="s">
        <v>183</v>
      </c>
      <c r="I15" s="37" t="s">
        <v>205</v>
      </c>
      <c r="J15" s="25"/>
      <c r="K15" s="37" t="s">
        <v>200</v>
      </c>
      <c r="L15" s="37" t="s">
        <v>186</v>
      </c>
      <c r="M15" s="37">
        <v>3000</v>
      </c>
      <c r="N15" s="37"/>
      <c r="O15" s="24" t="s">
        <v>201</v>
      </c>
      <c r="P15" s="37"/>
      <c r="Q15" s="37"/>
      <c r="R15" s="24" t="s">
        <v>188</v>
      </c>
      <c r="S15" s="37"/>
      <c r="T15" s="37" t="s">
        <v>189</v>
      </c>
      <c r="U15" s="37" t="s">
        <v>321</v>
      </c>
      <c r="V15" s="37"/>
      <c r="W15" s="38" t="str">
        <f>VLOOKUP(E15,基础数据!A:D,3,0)</f>
        <v>环境系</v>
      </c>
      <c r="X15" s="11" t="s">
        <v>592</v>
      </c>
    </row>
    <row r="16" spans="1:24" ht="35.1" customHeight="1">
      <c r="A16" s="48" t="s">
        <v>93</v>
      </c>
      <c r="B16" s="48">
        <v>201009</v>
      </c>
      <c r="C16" s="37" t="s">
        <v>206</v>
      </c>
      <c r="D16" s="9" t="s">
        <v>207</v>
      </c>
      <c r="E16" s="41" t="s">
        <v>36</v>
      </c>
      <c r="F16" s="17" t="e">
        <f>VLOOKUP(E16,#REF!,18,0)</f>
        <v>#REF!</v>
      </c>
      <c r="G16" s="26" t="s">
        <v>20</v>
      </c>
      <c r="H16" s="46" t="s">
        <v>183</v>
      </c>
      <c r="I16" s="37" t="s">
        <v>208</v>
      </c>
      <c r="J16" s="25"/>
      <c r="K16" s="37" t="s">
        <v>200</v>
      </c>
      <c r="L16" s="37" t="s">
        <v>192</v>
      </c>
      <c r="M16" s="37">
        <v>3000</v>
      </c>
      <c r="N16" s="37"/>
      <c r="O16" s="24" t="s">
        <v>201</v>
      </c>
      <c r="P16" s="37"/>
      <c r="Q16" s="37"/>
      <c r="R16" s="24" t="s">
        <v>193</v>
      </c>
      <c r="S16" s="37"/>
      <c r="T16" s="37" t="s">
        <v>189</v>
      </c>
      <c r="U16" s="37" t="s">
        <v>321</v>
      </c>
      <c r="V16" s="37"/>
      <c r="W16" s="38" t="str">
        <f>VLOOKUP(E16,基础数据!A:D,3,0)</f>
        <v>生物系</v>
      </c>
      <c r="X16" s="11" t="s">
        <v>592</v>
      </c>
    </row>
    <row r="17" spans="1:24" ht="35.1" customHeight="1">
      <c r="A17" s="48" t="s">
        <v>101</v>
      </c>
      <c r="B17" s="48">
        <v>201101</v>
      </c>
      <c r="C17" s="7"/>
      <c r="D17" s="42" t="s">
        <v>270</v>
      </c>
      <c r="E17" s="39" t="s">
        <v>305</v>
      </c>
      <c r="F17" s="17" t="e">
        <f>VLOOKUP(E17,#REF!,18,0)</f>
        <v>#REF!</v>
      </c>
      <c r="G17" s="17" t="s">
        <v>306</v>
      </c>
      <c r="H17" s="45" t="s">
        <v>271</v>
      </c>
      <c r="I17" s="39"/>
      <c r="J17" s="39"/>
      <c r="K17" s="21" t="s">
        <v>329</v>
      </c>
      <c r="L17" s="17"/>
      <c r="M17" s="17"/>
      <c r="N17" s="3"/>
      <c r="O17" s="30" t="s">
        <v>331</v>
      </c>
      <c r="P17" s="30"/>
      <c r="Q17" s="30"/>
      <c r="R17" s="30"/>
      <c r="S17" s="30"/>
      <c r="T17" s="30"/>
      <c r="U17" s="30" t="s">
        <v>322</v>
      </c>
      <c r="V17" s="30"/>
      <c r="W17" s="38" t="str">
        <f>VLOOKUP(E17,基础数据!A:D,3,0)</f>
        <v>生物系</v>
      </c>
      <c r="X17" s="11" t="s">
        <v>596</v>
      </c>
    </row>
    <row r="18" spans="1:24" ht="35.1" customHeight="1">
      <c r="A18" s="48" t="s">
        <v>111</v>
      </c>
      <c r="B18" s="48">
        <v>201103</v>
      </c>
      <c r="C18" s="37"/>
      <c r="D18" s="42" t="s">
        <v>181</v>
      </c>
      <c r="E18" s="41" t="s">
        <v>182</v>
      </c>
      <c r="F18" s="17" t="s">
        <v>400</v>
      </c>
      <c r="G18" s="26" t="s">
        <v>20</v>
      </c>
      <c r="H18" s="46" t="s">
        <v>183</v>
      </c>
      <c r="I18" s="24" t="s">
        <v>184</v>
      </c>
      <c r="J18" s="25"/>
      <c r="K18" s="37" t="s">
        <v>185</v>
      </c>
      <c r="L18" s="37" t="s">
        <v>186</v>
      </c>
      <c r="M18" s="37">
        <v>3000</v>
      </c>
      <c r="N18" s="37"/>
      <c r="O18" s="37" t="s">
        <v>187</v>
      </c>
      <c r="P18" s="37"/>
      <c r="Q18" s="37"/>
      <c r="R18" s="24" t="s">
        <v>188</v>
      </c>
      <c r="S18" s="37"/>
      <c r="T18" s="37" t="s">
        <v>189</v>
      </c>
      <c r="U18" s="37" t="s">
        <v>321</v>
      </c>
      <c r="V18" s="37"/>
      <c r="W18" s="38" t="str">
        <f>VLOOKUP(E18,基础数据!A:D,3,0)</f>
        <v>生物系</v>
      </c>
      <c r="X18" s="11" t="s">
        <v>592</v>
      </c>
    </row>
    <row r="19" spans="1:24" ht="35.1" customHeight="1">
      <c r="A19" s="48" t="s">
        <v>117</v>
      </c>
      <c r="B19" s="48">
        <v>201104</v>
      </c>
      <c r="C19" s="37"/>
      <c r="D19" s="42" t="s">
        <v>190</v>
      </c>
      <c r="E19" s="41" t="s">
        <v>48</v>
      </c>
      <c r="F19" s="17" t="e">
        <f>VLOOKUP(E19,#REF!,18,0)</f>
        <v>#REF!</v>
      </c>
      <c r="G19" s="26" t="s">
        <v>20</v>
      </c>
      <c r="H19" s="46" t="s">
        <v>183</v>
      </c>
      <c r="I19" s="25" t="s">
        <v>191</v>
      </c>
      <c r="J19" s="25"/>
      <c r="K19" s="37" t="s">
        <v>185</v>
      </c>
      <c r="L19" s="37" t="s">
        <v>192</v>
      </c>
      <c r="M19" s="37">
        <v>3000</v>
      </c>
      <c r="N19" s="37"/>
      <c r="O19" s="37" t="s">
        <v>187</v>
      </c>
      <c r="P19" s="37"/>
      <c r="Q19" s="37"/>
      <c r="R19" s="24" t="s">
        <v>193</v>
      </c>
      <c r="S19" s="37"/>
      <c r="T19" s="37" t="s">
        <v>189</v>
      </c>
      <c r="U19" s="37" t="s">
        <v>321</v>
      </c>
      <c r="V19" s="37"/>
      <c r="W19" s="38" t="str">
        <f>VLOOKUP(E19,基础数据!A:D,3,0)</f>
        <v>生物系</v>
      </c>
      <c r="X19" s="11" t="s">
        <v>592</v>
      </c>
    </row>
    <row r="20" spans="1:24" ht="35.1" customHeight="1">
      <c r="A20" s="48" t="s">
        <v>125</v>
      </c>
      <c r="B20" s="48">
        <v>201105</v>
      </c>
      <c r="C20" s="37"/>
      <c r="D20" s="42" t="s">
        <v>194</v>
      </c>
      <c r="E20" s="41" t="s">
        <v>195</v>
      </c>
      <c r="F20" s="17" t="e">
        <f>VLOOKUP(E20,#REF!,18,0)</f>
        <v>#REF!</v>
      </c>
      <c r="G20" s="26" t="s">
        <v>20</v>
      </c>
      <c r="H20" s="46" t="s">
        <v>183</v>
      </c>
      <c r="I20" s="25" t="s">
        <v>196</v>
      </c>
      <c r="J20" s="25"/>
      <c r="K20" s="37" t="s">
        <v>185</v>
      </c>
      <c r="L20" s="37" t="s">
        <v>186</v>
      </c>
      <c r="M20" s="37">
        <v>3000</v>
      </c>
      <c r="N20" s="37"/>
      <c r="O20" s="24" t="s">
        <v>187</v>
      </c>
      <c r="P20" s="37"/>
      <c r="Q20" s="37"/>
      <c r="R20" s="24" t="s">
        <v>188</v>
      </c>
      <c r="S20" s="37"/>
      <c r="T20" s="37" t="s">
        <v>189</v>
      </c>
      <c r="U20" s="37" t="s">
        <v>321</v>
      </c>
      <c r="V20" s="37"/>
      <c r="W20" s="38" t="str">
        <f>VLOOKUP(E20,基础数据!A:D,3,0)</f>
        <v>生物系</v>
      </c>
      <c r="X20" s="11" t="s">
        <v>592</v>
      </c>
    </row>
    <row r="21" spans="1:24" ht="35.1" customHeight="1">
      <c r="A21" s="93"/>
      <c r="B21" s="48">
        <v>201106</v>
      </c>
      <c r="C21" s="94"/>
      <c r="D21" s="95" t="s">
        <v>505</v>
      </c>
      <c r="E21" s="96" t="s">
        <v>506</v>
      </c>
      <c r="F21" s="89"/>
      <c r="G21" s="97" t="s">
        <v>507</v>
      </c>
      <c r="H21" s="98"/>
      <c r="I21" s="99"/>
      <c r="J21" s="99"/>
      <c r="K21" s="94" t="s">
        <v>509</v>
      </c>
      <c r="L21" s="94" t="s">
        <v>509</v>
      </c>
      <c r="M21" s="94"/>
      <c r="N21" s="94"/>
      <c r="O21" s="100" t="s">
        <v>508</v>
      </c>
      <c r="P21" s="94"/>
      <c r="Q21" s="94"/>
      <c r="R21" s="100" t="s">
        <v>508</v>
      </c>
      <c r="S21" s="94"/>
      <c r="T21" s="94"/>
      <c r="U21" s="94"/>
      <c r="V21" s="94"/>
      <c r="W21" s="38"/>
      <c r="X21" s="11" t="s">
        <v>592</v>
      </c>
    </row>
    <row r="22" spans="1:24" ht="35.1" customHeight="1">
      <c r="A22" s="93"/>
      <c r="B22" s="48">
        <v>201107</v>
      </c>
      <c r="C22" s="94"/>
      <c r="D22" s="95" t="s">
        <v>510</v>
      </c>
      <c r="E22" s="96" t="s">
        <v>511</v>
      </c>
      <c r="F22" s="89"/>
      <c r="G22" s="97" t="s">
        <v>507</v>
      </c>
      <c r="H22" s="98"/>
      <c r="I22" s="99"/>
      <c r="J22" s="99"/>
      <c r="K22" s="94" t="s">
        <v>509</v>
      </c>
      <c r="L22" s="94" t="s">
        <v>509</v>
      </c>
      <c r="M22" s="94"/>
      <c r="N22" s="94"/>
      <c r="O22" s="100" t="s">
        <v>508</v>
      </c>
      <c r="P22" s="94"/>
      <c r="Q22" s="94"/>
      <c r="R22" s="100" t="s">
        <v>508</v>
      </c>
      <c r="S22" s="94"/>
      <c r="T22" s="94"/>
      <c r="U22" s="94"/>
      <c r="V22" s="94"/>
      <c r="W22" s="38"/>
      <c r="X22" s="11" t="s">
        <v>592</v>
      </c>
    </row>
    <row r="23" spans="1:24" ht="35.1" customHeight="1">
      <c r="A23" s="93"/>
      <c r="B23" s="48">
        <v>201108</v>
      </c>
      <c r="C23" s="94"/>
      <c r="D23" s="95" t="s">
        <v>510</v>
      </c>
      <c r="E23" s="96" t="s">
        <v>512</v>
      </c>
      <c r="F23" s="89"/>
      <c r="G23" s="97" t="s">
        <v>507</v>
      </c>
      <c r="H23" s="98"/>
      <c r="I23" s="99"/>
      <c r="J23" s="99"/>
      <c r="K23" s="94" t="s">
        <v>509</v>
      </c>
      <c r="L23" s="94" t="s">
        <v>509</v>
      </c>
      <c r="M23" s="94"/>
      <c r="N23" s="94"/>
      <c r="O23" s="100" t="s">
        <v>508</v>
      </c>
      <c r="P23" s="94"/>
      <c r="Q23" s="94"/>
      <c r="R23" s="100" t="s">
        <v>508</v>
      </c>
      <c r="S23" s="94"/>
      <c r="T23" s="94"/>
      <c r="U23" s="94"/>
      <c r="V23" s="94"/>
      <c r="W23" s="38"/>
      <c r="X23" s="11" t="s">
        <v>592</v>
      </c>
    </row>
    <row r="24" spans="1:24" ht="35.1" customHeight="1">
      <c r="A24" s="48" t="s">
        <v>129</v>
      </c>
      <c r="B24" s="48">
        <v>201201</v>
      </c>
      <c r="C24" s="14"/>
      <c r="D24" s="44" t="s">
        <v>72</v>
      </c>
      <c r="E24" s="14" t="s">
        <v>73</v>
      </c>
      <c r="F24" s="17" t="e">
        <f>VLOOKUP(E24,#REF!,18,0)</f>
        <v>#REF!</v>
      </c>
      <c r="G24" s="15" t="s">
        <v>478</v>
      </c>
      <c r="H24" s="15" t="s">
        <v>64</v>
      </c>
      <c r="I24" s="15" t="s">
        <v>75</v>
      </c>
      <c r="J24" s="15"/>
      <c r="K24" s="14" t="s">
        <v>333</v>
      </c>
      <c r="L24" s="14" t="s">
        <v>76</v>
      </c>
      <c r="M24" s="14">
        <v>3000</v>
      </c>
      <c r="N24" s="15" t="s">
        <v>77</v>
      </c>
      <c r="O24" s="14" t="s">
        <v>311</v>
      </c>
      <c r="P24" s="5" t="s">
        <v>79</v>
      </c>
      <c r="Q24" s="31">
        <v>42258</v>
      </c>
      <c r="R24" s="14" t="s">
        <v>80</v>
      </c>
      <c r="S24" s="30"/>
      <c r="T24" s="30"/>
      <c r="U24" s="30" t="s">
        <v>321</v>
      </c>
      <c r="V24" s="30"/>
      <c r="W24" s="38" t="str">
        <f>VLOOKUP(E24,基础数据!A:D,3,0)</f>
        <v>环境系</v>
      </c>
      <c r="X24" s="11" t="s">
        <v>592</v>
      </c>
    </row>
    <row r="25" spans="1:24" ht="35.1" customHeight="1">
      <c r="A25" s="48" t="s">
        <v>136</v>
      </c>
      <c r="B25" s="48">
        <f>B24+1</f>
        <v>201202</v>
      </c>
      <c r="C25" s="46"/>
      <c r="D25" s="9" t="s">
        <v>263</v>
      </c>
      <c r="E25" s="46" t="s">
        <v>318</v>
      </c>
      <c r="F25" s="17" t="e">
        <f>VLOOKUP(E25,#REF!,18,0)</f>
        <v>#REF!</v>
      </c>
      <c r="G25" s="46" t="s">
        <v>264</v>
      </c>
      <c r="H25" s="46" t="s">
        <v>265</v>
      </c>
      <c r="I25" s="46"/>
      <c r="J25" s="46"/>
      <c r="K25" s="46" t="s">
        <v>338</v>
      </c>
      <c r="L25" s="25" t="s">
        <v>484</v>
      </c>
      <c r="M25" s="25"/>
      <c r="N25" s="25" t="s">
        <v>317</v>
      </c>
      <c r="O25" s="37" t="s">
        <v>316</v>
      </c>
      <c r="P25" s="37"/>
      <c r="Q25" s="50">
        <v>41086</v>
      </c>
      <c r="R25" s="37" t="s">
        <v>483</v>
      </c>
      <c r="S25" s="37"/>
      <c r="T25" s="37"/>
      <c r="U25" s="37" t="s">
        <v>323</v>
      </c>
      <c r="V25" s="37"/>
      <c r="W25" s="38" t="str">
        <f>VLOOKUP(E25,基础数据!A:D,3,0)</f>
        <v>环境系</v>
      </c>
      <c r="X25" s="11" t="s">
        <v>592</v>
      </c>
    </row>
    <row r="26" spans="1:24" ht="35.1" customHeight="1">
      <c r="A26" s="48" t="s">
        <v>274</v>
      </c>
      <c r="B26" s="48">
        <f>B25+1</f>
        <v>201203</v>
      </c>
      <c r="C26" s="14"/>
      <c r="D26" s="43" t="s">
        <v>82</v>
      </c>
      <c r="E26" s="19" t="s">
        <v>83</v>
      </c>
      <c r="F26" s="17" t="e">
        <f>VLOOKUP(E26,#REF!,18,0)</f>
        <v>#REF!</v>
      </c>
      <c r="G26" s="15" t="s">
        <v>489</v>
      </c>
      <c r="H26" s="15" t="s">
        <v>64</v>
      </c>
      <c r="I26" s="14" t="s">
        <v>84</v>
      </c>
      <c r="J26" s="14"/>
      <c r="K26" s="14" t="s">
        <v>337</v>
      </c>
      <c r="L26" s="14" t="s">
        <v>76</v>
      </c>
      <c r="M26" s="14">
        <v>3000</v>
      </c>
      <c r="N26" s="14" t="s">
        <v>85</v>
      </c>
      <c r="O26" s="14" t="s">
        <v>86</v>
      </c>
      <c r="P26" s="5" t="s">
        <v>79</v>
      </c>
      <c r="Q26" s="31">
        <v>42258</v>
      </c>
      <c r="R26" s="14" t="s">
        <v>80</v>
      </c>
      <c r="S26" s="30"/>
      <c r="T26" s="30"/>
      <c r="U26" s="30" t="s">
        <v>321</v>
      </c>
      <c r="V26" s="30"/>
      <c r="W26" s="38" t="str">
        <f>VLOOKUP(E26,基础数据!A:D,3,0)</f>
        <v>生物系</v>
      </c>
      <c r="X26" s="11" t="s">
        <v>592</v>
      </c>
    </row>
    <row r="27" spans="1:24" ht="35.1" customHeight="1">
      <c r="A27" s="48" t="s">
        <v>275</v>
      </c>
      <c r="B27" s="48">
        <f t="shared" ref="B27:B36" si="0">B26+1</f>
        <v>201204</v>
      </c>
      <c r="C27" s="37" t="s">
        <v>343</v>
      </c>
      <c r="D27" s="9" t="s">
        <v>167</v>
      </c>
      <c r="E27" s="41" t="s">
        <v>27</v>
      </c>
      <c r="F27" s="17" t="e">
        <f>VLOOKUP(E27,#REF!,18,0)</f>
        <v>#REF!</v>
      </c>
      <c r="G27" s="26" t="s">
        <v>20</v>
      </c>
      <c r="H27" s="46" t="s">
        <v>64</v>
      </c>
      <c r="I27" s="41" t="s">
        <v>168</v>
      </c>
      <c r="J27" s="25"/>
      <c r="K27" s="37" t="s">
        <v>169</v>
      </c>
      <c r="L27" s="37" t="s">
        <v>340</v>
      </c>
      <c r="M27" s="37">
        <v>20000</v>
      </c>
      <c r="N27" s="37"/>
      <c r="O27" s="37" t="s">
        <v>78</v>
      </c>
      <c r="P27" s="37"/>
      <c r="Q27" s="37"/>
      <c r="R27" s="37" t="s">
        <v>341</v>
      </c>
      <c r="S27" s="37"/>
      <c r="T27" s="37"/>
      <c r="U27" s="37" t="s">
        <v>321</v>
      </c>
      <c r="V27" s="37"/>
      <c r="W27" s="38" t="str">
        <f>VLOOKUP(E27,基础数据!A:D,3,0)</f>
        <v>环境系</v>
      </c>
      <c r="X27" s="11" t="s">
        <v>592</v>
      </c>
    </row>
    <row r="28" spans="1:24" ht="35.1" customHeight="1">
      <c r="A28" s="48" t="s">
        <v>276</v>
      </c>
      <c r="B28" s="48">
        <f t="shared" si="0"/>
        <v>201205</v>
      </c>
      <c r="C28" s="37" t="s">
        <v>342</v>
      </c>
      <c r="D28" s="9" t="s">
        <v>170</v>
      </c>
      <c r="E28" s="41" t="s">
        <v>59</v>
      </c>
      <c r="F28" s="17" t="e">
        <f>VLOOKUP(E28,#REF!,18,0)</f>
        <v>#REF!</v>
      </c>
      <c r="G28" s="26" t="s">
        <v>20</v>
      </c>
      <c r="H28" s="46" t="s">
        <v>64</v>
      </c>
      <c r="I28" s="25" t="s">
        <v>171</v>
      </c>
      <c r="J28" s="25"/>
      <c r="K28" s="37" t="s">
        <v>169</v>
      </c>
      <c r="L28" s="37" t="s">
        <v>340</v>
      </c>
      <c r="M28" s="37">
        <v>20000</v>
      </c>
      <c r="N28" s="37"/>
      <c r="O28" s="37" t="s">
        <v>78</v>
      </c>
      <c r="P28" s="37"/>
      <c r="Q28" s="37"/>
      <c r="R28" s="37" t="s">
        <v>341</v>
      </c>
      <c r="S28" s="37"/>
      <c r="T28" s="37"/>
      <c r="U28" s="37" t="s">
        <v>321</v>
      </c>
      <c r="V28" s="37"/>
      <c r="W28" s="38" t="str">
        <f>VLOOKUP(E28,基础数据!A:D,3,0)</f>
        <v>生物系</v>
      </c>
      <c r="X28" s="11" t="s">
        <v>592</v>
      </c>
    </row>
    <row r="29" spans="1:24" ht="35.1" customHeight="1">
      <c r="A29" s="48" t="s">
        <v>277</v>
      </c>
      <c r="B29" s="48">
        <f t="shared" si="0"/>
        <v>201206</v>
      </c>
      <c r="C29" s="37"/>
      <c r="D29" s="9" t="s">
        <v>172</v>
      </c>
      <c r="E29" s="25" t="s">
        <v>258</v>
      </c>
      <c r="F29" s="17" t="e">
        <f>VLOOKUP(E29,#REF!,18,0)</f>
        <v>#REF!</v>
      </c>
      <c r="G29" s="25" t="s">
        <v>347</v>
      </c>
      <c r="H29" s="49" t="s">
        <v>346</v>
      </c>
      <c r="I29" s="37" t="s">
        <v>257</v>
      </c>
      <c r="J29" s="25"/>
      <c r="K29" s="37" t="s">
        <v>173</v>
      </c>
      <c r="L29" s="37"/>
      <c r="M29" s="37"/>
      <c r="N29" s="37"/>
      <c r="O29" s="37" t="s">
        <v>174</v>
      </c>
      <c r="P29" s="37"/>
      <c r="Q29" s="37"/>
      <c r="R29" s="37"/>
      <c r="S29" s="37"/>
      <c r="T29" s="37"/>
      <c r="U29" s="37"/>
      <c r="V29" s="37"/>
      <c r="W29" s="38" t="str">
        <f>VLOOKUP(E29,基础数据!A:D,3,0)</f>
        <v>生物系</v>
      </c>
      <c r="X29" s="11" t="s">
        <v>592</v>
      </c>
    </row>
    <row r="30" spans="1:24" ht="35.1" customHeight="1">
      <c r="A30" s="48" t="s">
        <v>278</v>
      </c>
      <c r="B30" s="48">
        <f t="shared" si="0"/>
        <v>201207</v>
      </c>
      <c r="C30" s="14"/>
      <c r="D30" s="67" t="s">
        <v>18</v>
      </c>
      <c r="E30" s="70" t="s">
        <v>391</v>
      </c>
      <c r="F30" s="68" t="s">
        <v>19</v>
      </c>
      <c r="G30" s="15" t="s">
        <v>20</v>
      </c>
      <c r="H30" s="15" t="s">
        <v>21</v>
      </c>
      <c r="I30" s="15"/>
      <c r="J30" s="15"/>
      <c r="K30" s="14" t="s">
        <v>22</v>
      </c>
      <c r="L30" s="14" t="s">
        <v>482</v>
      </c>
      <c r="M30" s="14">
        <v>20000</v>
      </c>
      <c r="N30" s="14"/>
      <c r="O30" s="14" t="s">
        <v>23</v>
      </c>
      <c r="P30" s="30" t="s">
        <v>24</v>
      </c>
      <c r="Q30" s="31">
        <v>42258</v>
      </c>
      <c r="R30" s="14" t="s">
        <v>481</v>
      </c>
      <c r="S30" s="14" t="s">
        <v>56</v>
      </c>
      <c r="T30" s="30"/>
      <c r="U30" s="30" t="s">
        <v>321</v>
      </c>
      <c r="V30" s="30"/>
      <c r="W30" s="38" t="str">
        <f>VLOOKUP(E30,基础数据!A:D,3,0)</f>
        <v>生物系</v>
      </c>
      <c r="X30" s="11" t="s">
        <v>592</v>
      </c>
    </row>
    <row r="31" spans="1:24" ht="35.1" customHeight="1">
      <c r="A31" s="48" t="s">
        <v>279</v>
      </c>
      <c r="B31" s="48">
        <f t="shared" si="0"/>
        <v>201208</v>
      </c>
      <c r="C31" s="14"/>
      <c r="D31" s="44" t="s">
        <v>26</v>
      </c>
      <c r="E31" s="69" t="s">
        <v>27</v>
      </c>
      <c r="F31" s="15" t="s">
        <v>28</v>
      </c>
      <c r="G31" s="15" t="s">
        <v>513</v>
      </c>
      <c r="H31" s="15" t="s">
        <v>266</v>
      </c>
      <c r="I31" s="15" t="s">
        <v>29</v>
      </c>
      <c r="J31" s="15"/>
      <c r="K31" s="14" t="s">
        <v>22</v>
      </c>
      <c r="L31" s="14" t="s">
        <v>482</v>
      </c>
      <c r="M31" s="14">
        <v>10000</v>
      </c>
      <c r="N31" s="14"/>
      <c r="O31" s="14" t="s">
        <v>324</v>
      </c>
      <c r="P31" s="30" t="s">
        <v>24</v>
      </c>
      <c r="Q31" s="31">
        <v>42258</v>
      </c>
      <c r="R31" s="14" t="s">
        <v>481</v>
      </c>
      <c r="S31" s="14" t="s">
        <v>56</v>
      </c>
      <c r="T31" s="30"/>
      <c r="U31" s="30" t="s">
        <v>321</v>
      </c>
      <c r="V31" s="30"/>
      <c r="W31" s="38" t="str">
        <f>VLOOKUP(E31,基础数据!A:D,3,0)</f>
        <v>环境系</v>
      </c>
      <c r="X31" s="11" t="s">
        <v>592</v>
      </c>
    </row>
    <row r="32" spans="1:24" ht="35.1" customHeight="1">
      <c r="A32" s="48" t="s">
        <v>280</v>
      </c>
      <c r="B32" s="48">
        <f t="shared" si="0"/>
        <v>201209</v>
      </c>
      <c r="C32" s="14"/>
      <c r="D32" s="44" t="s">
        <v>31</v>
      </c>
      <c r="E32" s="15" t="s">
        <v>32</v>
      </c>
      <c r="F32" s="17" t="s">
        <v>19</v>
      </c>
      <c r="G32" s="15" t="s">
        <v>513</v>
      </c>
      <c r="H32" s="15" t="s">
        <v>266</v>
      </c>
      <c r="I32" s="15" t="s">
        <v>33</v>
      </c>
      <c r="J32" s="15"/>
      <c r="K32" s="14" t="s">
        <v>22</v>
      </c>
      <c r="L32" s="14" t="s">
        <v>482</v>
      </c>
      <c r="M32" s="14">
        <v>10000</v>
      </c>
      <c r="N32" s="14"/>
      <c r="O32" s="14" t="s">
        <v>23</v>
      </c>
      <c r="P32" s="30" t="s">
        <v>24</v>
      </c>
      <c r="Q32" s="31">
        <v>42258</v>
      </c>
      <c r="R32" s="14" t="s">
        <v>588</v>
      </c>
      <c r="S32" s="14" t="s">
        <v>56</v>
      </c>
      <c r="T32" s="30"/>
      <c r="U32" s="30" t="s">
        <v>321</v>
      </c>
      <c r="V32" s="30"/>
      <c r="W32" s="38" t="str">
        <f>VLOOKUP(E32,基础数据!A:D,3,0)</f>
        <v>生物系</v>
      </c>
      <c r="X32" s="11" t="s">
        <v>592</v>
      </c>
    </row>
    <row r="33" spans="1:16384" ht="35.1" customHeight="1">
      <c r="A33" s="48" t="s">
        <v>281</v>
      </c>
      <c r="B33" s="48">
        <f t="shared" si="0"/>
        <v>201210</v>
      </c>
      <c r="C33" s="14"/>
      <c r="D33" s="44" t="s">
        <v>35</v>
      </c>
      <c r="E33" s="15" t="s">
        <v>36</v>
      </c>
      <c r="F33" s="17" t="s">
        <v>37</v>
      </c>
      <c r="G33" s="15" t="s">
        <v>20</v>
      </c>
      <c r="H33" s="15" t="s">
        <v>266</v>
      </c>
      <c r="I33" s="15" t="s">
        <v>38</v>
      </c>
      <c r="J33" s="15"/>
      <c r="K33" s="14" t="s">
        <v>22</v>
      </c>
      <c r="L33" s="14" t="s">
        <v>482</v>
      </c>
      <c r="M33" s="14">
        <v>10000</v>
      </c>
      <c r="N33" s="14"/>
      <c r="O33" s="14" t="s">
        <v>23</v>
      </c>
      <c r="P33" s="30" t="s">
        <v>24</v>
      </c>
      <c r="Q33" s="31">
        <v>42258</v>
      </c>
      <c r="R33" s="14" t="s">
        <v>481</v>
      </c>
      <c r="S33" s="14" t="s">
        <v>56</v>
      </c>
      <c r="T33" s="30"/>
      <c r="U33" s="30" t="s">
        <v>321</v>
      </c>
      <c r="V33" s="30"/>
      <c r="W33" s="38" t="str">
        <f>VLOOKUP(E33,基础数据!A:D,3,0)</f>
        <v>生物系</v>
      </c>
      <c r="X33" s="11" t="s">
        <v>592</v>
      </c>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c r="XEW33" s="2"/>
      <c r="XEX33" s="2"/>
      <c r="XEY33" s="2"/>
      <c r="XEZ33" s="2"/>
      <c r="XFA33" s="2"/>
      <c r="XFB33" s="2"/>
      <c r="XFC33" s="2"/>
      <c r="XFD33" s="2"/>
    </row>
    <row r="34" spans="1:16384" ht="35.1" customHeight="1">
      <c r="A34" s="48" t="s">
        <v>282</v>
      </c>
      <c r="B34" s="48">
        <f t="shared" si="0"/>
        <v>201211</v>
      </c>
      <c r="C34" s="14"/>
      <c r="D34" s="44" t="s">
        <v>40</v>
      </c>
      <c r="E34" s="15" t="s">
        <v>32</v>
      </c>
      <c r="F34" s="17" t="s">
        <v>19</v>
      </c>
      <c r="G34" s="15" t="s">
        <v>20</v>
      </c>
      <c r="H34" s="15" t="s">
        <v>266</v>
      </c>
      <c r="I34" s="15" t="s">
        <v>41</v>
      </c>
      <c r="J34" s="15"/>
      <c r="K34" s="14" t="s">
        <v>22</v>
      </c>
      <c r="L34" s="14" t="s">
        <v>482</v>
      </c>
      <c r="M34" s="14">
        <v>10000</v>
      </c>
      <c r="N34" s="14"/>
      <c r="O34" s="14" t="s">
        <v>23</v>
      </c>
      <c r="P34" s="30" t="s">
        <v>24</v>
      </c>
      <c r="Q34" s="31">
        <v>42258</v>
      </c>
      <c r="R34" s="14" t="s">
        <v>481</v>
      </c>
      <c r="S34" s="14" t="s">
        <v>56</v>
      </c>
      <c r="T34" s="30"/>
      <c r="U34" s="30" t="s">
        <v>321</v>
      </c>
      <c r="V34" s="30"/>
      <c r="W34" s="38" t="str">
        <f>VLOOKUP(E34,基础数据!A:D,3,0)</f>
        <v>生物系</v>
      </c>
      <c r="X34" s="11" t="s">
        <v>592</v>
      </c>
    </row>
    <row r="35" spans="1:16384" ht="35.1" customHeight="1">
      <c r="A35" s="48" t="s">
        <v>283</v>
      </c>
      <c r="B35" s="48">
        <f t="shared" si="0"/>
        <v>201212</v>
      </c>
      <c r="C35" s="14"/>
      <c r="D35" s="44" t="s">
        <v>43</v>
      </c>
      <c r="E35" s="15" t="s">
        <v>44</v>
      </c>
      <c r="F35" s="17" t="s">
        <v>37</v>
      </c>
      <c r="G35" s="15" t="s">
        <v>20</v>
      </c>
      <c r="H35" s="15" t="s">
        <v>266</v>
      </c>
      <c r="I35" s="15" t="s">
        <v>45</v>
      </c>
      <c r="J35" s="15"/>
      <c r="K35" s="14" t="s">
        <v>22</v>
      </c>
      <c r="L35" s="14" t="s">
        <v>482</v>
      </c>
      <c r="M35" s="14">
        <v>10000</v>
      </c>
      <c r="N35" s="14"/>
      <c r="O35" s="14" t="s">
        <v>23</v>
      </c>
      <c r="P35" s="30" t="s">
        <v>24</v>
      </c>
      <c r="Q35" s="31">
        <v>42258</v>
      </c>
      <c r="R35" s="14" t="s">
        <v>481</v>
      </c>
      <c r="S35" s="14" t="s">
        <v>56</v>
      </c>
      <c r="T35" s="30"/>
      <c r="U35" s="30" t="s">
        <v>321</v>
      </c>
      <c r="V35" s="30"/>
      <c r="W35" s="38" t="str">
        <f>VLOOKUP(E35,基础数据!A:D,3,0)</f>
        <v>环境系</v>
      </c>
      <c r="X35" s="11" t="s">
        <v>592</v>
      </c>
    </row>
    <row r="36" spans="1:16384" ht="35.1" customHeight="1">
      <c r="A36" s="48" t="s">
        <v>284</v>
      </c>
      <c r="B36" s="48">
        <f t="shared" si="0"/>
        <v>201213</v>
      </c>
      <c r="C36" s="14"/>
      <c r="D36" s="44" t="s">
        <v>47</v>
      </c>
      <c r="E36" s="15" t="s">
        <v>48</v>
      </c>
      <c r="F36" s="17" t="s">
        <v>37</v>
      </c>
      <c r="G36" s="15" t="s">
        <v>20</v>
      </c>
      <c r="H36" s="15" t="s">
        <v>266</v>
      </c>
      <c r="I36" s="15" t="s">
        <v>49</v>
      </c>
      <c r="J36" s="15"/>
      <c r="K36" s="14" t="s">
        <v>22</v>
      </c>
      <c r="L36" s="14" t="s">
        <v>482</v>
      </c>
      <c r="M36" s="14">
        <v>10000</v>
      </c>
      <c r="N36" s="14"/>
      <c r="O36" s="14" t="s">
        <v>23</v>
      </c>
      <c r="P36" s="30" t="s">
        <v>24</v>
      </c>
      <c r="Q36" s="31">
        <v>42258</v>
      </c>
      <c r="R36" s="14" t="s">
        <v>481</v>
      </c>
      <c r="S36" s="14" t="s">
        <v>56</v>
      </c>
      <c r="T36" s="30"/>
      <c r="U36" s="30" t="s">
        <v>321</v>
      </c>
      <c r="V36" s="30"/>
      <c r="W36" s="38" t="str">
        <f>VLOOKUP(E36,基础数据!A:D,3,0)</f>
        <v>生物系</v>
      </c>
      <c r="X36" s="11" t="s">
        <v>592</v>
      </c>
    </row>
    <row r="37" spans="1:16384" ht="35.1" customHeight="1">
      <c r="A37" s="48" t="s">
        <v>285</v>
      </c>
      <c r="B37" s="48">
        <v>201301</v>
      </c>
      <c r="C37" s="40" t="s">
        <v>130</v>
      </c>
      <c r="D37" s="42" t="s">
        <v>131</v>
      </c>
      <c r="E37" s="40" t="s">
        <v>36</v>
      </c>
      <c r="F37" s="16" t="s">
        <v>37</v>
      </c>
      <c r="G37" s="21" t="s">
        <v>120</v>
      </c>
      <c r="H37" s="21" t="s">
        <v>121</v>
      </c>
      <c r="I37" s="41" t="s">
        <v>132</v>
      </c>
      <c r="J37" s="17">
        <v>2013.9</v>
      </c>
      <c r="K37" s="17" t="s">
        <v>133</v>
      </c>
      <c r="L37" s="17"/>
      <c r="M37" s="17">
        <v>20000</v>
      </c>
      <c r="N37" s="17"/>
      <c r="O37" s="17" t="s">
        <v>134</v>
      </c>
      <c r="P37" s="22" t="s">
        <v>256</v>
      </c>
      <c r="Q37" s="17"/>
      <c r="R37" s="17" t="s">
        <v>135</v>
      </c>
      <c r="S37" s="17"/>
      <c r="T37" s="17"/>
      <c r="U37" s="4" t="s">
        <v>135</v>
      </c>
      <c r="V37" s="30"/>
      <c r="W37" s="38" t="str">
        <f>VLOOKUP(E37,基础数据!A:D,3,0)</f>
        <v>生物系</v>
      </c>
      <c r="X37" s="11" t="s">
        <v>592</v>
      </c>
    </row>
    <row r="38" spans="1:16384" ht="35.1" customHeight="1">
      <c r="A38" s="48" t="s">
        <v>286</v>
      </c>
      <c r="B38" s="48">
        <f>B37+1</f>
        <v>201302</v>
      </c>
      <c r="C38" s="40" t="s">
        <v>137</v>
      </c>
      <c r="D38" s="42" t="s">
        <v>138</v>
      </c>
      <c r="E38" s="40" t="s">
        <v>59</v>
      </c>
      <c r="F38" s="16" t="s">
        <v>37</v>
      </c>
      <c r="G38" s="21" t="s">
        <v>120</v>
      </c>
      <c r="H38" s="21" t="s">
        <v>121</v>
      </c>
      <c r="I38" s="41" t="s">
        <v>83</v>
      </c>
      <c r="J38" s="17">
        <v>2013.9</v>
      </c>
      <c r="K38" s="17" t="s">
        <v>133</v>
      </c>
      <c r="L38" s="17"/>
      <c r="M38" s="17">
        <v>20000</v>
      </c>
      <c r="N38" s="17"/>
      <c r="O38" s="17" t="s">
        <v>134</v>
      </c>
      <c r="P38" s="22" t="s">
        <v>256</v>
      </c>
      <c r="Q38" s="17"/>
      <c r="R38" s="17" t="s">
        <v>139</v>
      </c>
      <c r="S38" s="17"/>
      <c r="T38" s="17"/>
      <c r="U38" s="4" t="s">
        <v>321</v>
      </c>
      <c r="V38" s="30" t="s">
        <v>339</v>
      </c>
      <c r="W38" s="38" t="str">
        <f>VLOOKUP(E38,基础数据!A:D,3,0)</f>
        <v>生物系</v>
      </c>
      <c r="X38" s="11" t="s">
        <v>592</v>
      </c>
    </row>
    <row r="39" spans="1:16384" ht="35.1" customHeight="1">
      <c r="A39" s="48" t="s">
        <v>287</v>
      </c>
      <c r="B39" s="48">
        <f t="shared" ref="B39:B42" si="1">B38+1</f>
        <v>201303</v>
      </c>
      <c r="C39" s="8"/>
      <c r="D39" s="42" t="s">
        <v>549</v>
      </c>
      <c r="E39" s="41" t="s">
        <v>59</v>
      </c>
      <c r="F39" s="17" t="e">
        <f>VLOOKUP(E39,#REF!,18,0)</f>
        <v>#REF!</v>
      </c>
      <c r="G39" s="26" t="s">
        <v>20</v>
      </c>
      <c r="H39" s="46" t="s">
        <v>159</v>
      </c>
      <c r="I39" s="26" t="s">
        <v>59</v>
      </c>
      <c r="J39" s="26"/>
      <c r="K39" s="32" t="s">
        <v>160</v>
      </c>
      <c r="L39" s="26" t="s">
        <v>484</v>
      </c>
      <c r="M39" s="26"/>
      <c r="N39" s="26"/>
      <c r="O39" s="24" t="s">
        <v>161</v>
      </c>
      <c r="P39" s="26" t="s">
        <v>486</v>
      </c>
      <c r="Q39" s="72">
        <v>42461</v>
      </c>
      <c r="R39" s="25" t="s">
        <v>485</v>
      </c>
      <c r="S39" s="26"/>
      <c r="T39" s="26"/>
      <c r="U39" s="27" t="s">
        <v>321</v>
      </c>
      <c r="V39" s="26"/>
      <c r="W39" s="38" t="str">
        <f>VLOOKUP(E39,基础数据!A:D,3,0)</f>
        <v>生物系</v>
      </c>
      <c r="X39" s="11" t="s">
        <v>592</v>
      </c>
    </row>
    <row r="40" spans="1:16384" ht="35.1" customHeight="1">
      <c r="A40" s="48" t="s">
        <v>288</v>
      </c>
      <c r="B40" s="48">
        <f t="shared" si="1"/>
        <v>201304</v>
      </c>
      <c r="C40" s="8"/>
      <c r="D40" s="42" t="s">
        <v>399</v>
      </c>
      <c r="E40" s="1" t="s">
        <v>504</v>
      </c>
      <c r="F40" s="17" t="s">
        <v>400</v>
      </c>
      <c r="G40" s="25" t="s">
        <v>262</v>
      </c>
      <c r="H40" s="46" t="s">
        <v>503</v>
      </c>
      <c r="I40" s="26"/>
      <c r="J40" s="26"/>
      <c r="K40" s="32" t="s">
        <v>502</v>
      </c>
      <c r="L40" s="32" t="s">
        <v>502</v>
      </c>
      <c r="M40" s="26"/>
      <c r="N40" s="26"/>
      <c r="O40" s="24"/>
      <c r="P40" s="26"/>
      <c r="Q40" s="26"/>
      <c r="R40" s="26"/>
      <c r="S40" s="26"/>
      <c r="T40" s="26"/>
      <c r="U40" s="27"/>
      <c r="V40" s="26"/>
      <c r="W40" s="38" t="str">
        <f>VLOOKUP(E40,基础数据!A:D,3,0)</f>
        <v>生物系</v>
      </c>
      <c r="X40" s="11" t="s">
        <v>592</v>
      </c>
    </row>
    <row r="41" spans="1:16384" ht="35.1" customHeight="1">
      <c r="A41" s="48" t="s">
        <v>289</v>
      </c>
      <c r="B41" s="48">
        <f t="shared" si="1"/>
        <v>201305</v>
      </c>
      <c r="C41" s="14"/>
      <c r="D41" s="52" t="s">
        <v>51</v>
      </c>
      <c r="E41" s="18" t="s">
        <v>52</v>
      </c>
      <c r="F41" s="17" t="s">
        <v>19</v>
      </c>
      <c r="G41" s="15" t="s">
        <v>20</v>
      </c>
      <c r="H41" s="15" t="s">
        <v>266</v>
      </c>
      <c r="I41" s="15" t="s">
        <v>53</v>
      </c>
      <c r="J41" s="15"/>
      <c r="K41" s="14" t="s">
        <v>54</v>
      </c>
      <c r="L41" s="14" t="s">
        <v>550</v>
      </c>
      <c r="M41" s="14">
        <v>30000</v>
      </c>
      <c r="N41" s="14"/>
      <c r="O41" s="14" t="s">
        <v>55</v>
      </c>
      <c r="P41" s="5" t="s">
        <v>522</v>
      </c>
      <c r="Q41" s="31"/>
      <c r="R41" s="14" t="s">
        <v>533</v>
      </c>
      <c r="S41" s="14"/>
      <c r="T41" s="14"/>
      <c r="U41" s="27" t="s">
        <v>321</v>
      </c>
      <c r="V41" s="14"/>
      <c r="W41" s="38" t="str">
        <f>VLOOKUP(E41,基础数据!A:D,3,0)</f>
        <v>生物系</v>
      </c>
      <c r="X41" s="11" t="s">
        <v>597</v>
      </c>
      <c r="Y41" s="11">
        <v>1</v>
      </c>
    </row>
    <row r="42" spans="1:16384" ht="35.1" customHeight="1">
      <c r="A42" s="48" t="s">
        <v>290</v>
      </c>
      <c r="B42" s="48">
        <f t="shared" si="1"/>
        <v>201306</v>
      </c>
      <c r="C42" s="14"/>
      <c r="D42" s="52" t="s">
        <v>58</v>
      </c>
      <c r="E42" s="18" t="s">
        <v>59</v>
      </c>
      <c r="F42" s="17" t="s">
        <v>37</v>
      </c>
      <c r="G42" s="15" t="s">
        <v>20</v>
      </c>
      <c r="H42" s="15" t="s">
        <v>266</v>
      </c>
      <c r="I42" s="15" t="s">
        <v>60</v>
      </c>
      <c r="J42" s="15"/>
      <c r="K42" s="14" t="s">
        <v>54</v>
      </c>
      <c r="L42" s="14" t="s">
        <v>550</v>
      </c>
      <c r="M42" s="14">
        <v>10000</v>
      </c>
      <c r="N42" s="14"/>
      <c r="O42" s="14" t="s">
        <v>55</v>
      </c>
      <c r="P42" s="5" t="s">
        <v>522</v>
      </c>
      <c r="Q42" s="31"/>
      <c r="R42" s="14" t="s">
        <v>533</v>
      </c>
      <c r="S42" s="14"/>
      <c r="T42" s="14"/>
      <c r="U42" s="27" t="s">
        <v>321</v>
      </c>
      <c r="V42" s="14"/>
      <c r="W42" s="38" t="str">
        <f>VLOOKUP(E42,基础数据!A:D,3,0)</f>
        <v>生物系</v>
      </c>
      <c r="X42" s="11" t="s">
        <v>597</v>
      </c>
      <c r="Y42" s="11">
        <v>1</v>
      </c>
    </row>
    <row r="43" spans="1:16384" ht="35.1" customHeight="1">
      <c r="A43" s="48" t="s">
        <v>291</v>
      </c>
      <c r="B43" s="48">
        <v>201401</v>
      </c>
      <c r="C43" s="37"/>
      <c r="D43" s="24" t="s">
        <v>315</v>
      </c>
      <c r="E43" s="25" t="s">
        <v>313</v>
      </c>
      <c r="F43" s="25" t="s">
        <v>309</v>
      </c>
      <c r="G43" s="25" t="s">
        <v>262</v>
      </c>
      <c r="H43" s="46" t="s">
        <v>261</v>
      </c>
      <c r="I43" s="25"/>
      <c r="J43" s="25"/>
      <c r="K43" s="25" t="s">
        <v>336</v>
      </c>
      <c r="L43" s="25">
        <v>2017.09</v>
      </c>
      <c r="M43" s="37"/>
      <c r="N43" s="37" t="s">
        <v>314</v>
      </c>
      <c r="O43" s="37" t="s">
        <v>312</v>
      </c>
      <c r="P43" s="37" t="s">
        <v>487</v>
      </c>
      <c r="Q43" s="50">
        <v>41907</v>
      </c>
      <c r="R43" s="37" t="s">
        <v>488</v>
      </c>
      <c r="S43" s="73">
        <v>42489</v>
      </c>
      <c r="T43" s="37"/>
      <c r="U43" s="37" t="s">
        <v>323</v>
      </c>
      <c r="V43" s="37"/>
      <c r="W43" s="38" t="str">
        <f>VLOOKUP(E43,基础数据!A:D,3,0)</f>
        <v>生物系</v>
      </c>
      <c r="X43" s="11" t="s">
        <v>597</v>
      </c>
      <c r="Y43" s="11">
        <v>1</v>
      </c>
    </row>
    <row r="44" spans="1:16384" ht="35.1" customHeight="1">
      <c r="A44" s="48" t="s">
        <v>292</v>
      </c>
      <c r="B44" s="48">
        <f>B43+1</f>
        <v>201402</v>
      </c>
      <c r="C44" s="37"/>
      <c r="D44" s="9" t="s">
        <v>162</v>
      </c>
      <c r="E44" s="41" t="s">
        <v>27</v>
      </c>
      <c r="F44" s="17" t="e">
        <f>VLOOKUP(E44,#REF!,18,0)</f>
        <v>#REF!</v>
      </c>
      <c r="G44" s="26" t="s">
        <v>20</v>
      </c>
      <c r="H44" s="46" t="s">
        <v>163</v>
      </c>
      <c r="I44" s="41" t="s">
        <v>164</v>
      </c>
      <c r="J44" s="25"/>
      <c r="K44" s="37" t="s">
        <v>165</v>
      </c>
      <c r="L44" s="37"/>
      <c r="M44" s="37"/>
      <c r="N44" s="37"/>
      <c r="O44" s="37" t="s">
        <v>166</v>
      </c>
      <c r="P44" s="37"/>
      <c r="Q44" s="37"/>
      <c r="R44" s="37"/>
      <c r="S44" s="37"/>
      <c r="T44" s="37"/>
      <c r="U44" s="27" t="s">
        <v>323</v>
      </c>
      <c r="V44" s="37"/>
      <c r="W44" s="38" t="str">
        <f>VLOOKUP(E44,基础数据!A:D,3,0)</f>
        <v>环境系</v>
      </c>
      <c r="X44" s="11" t="s">
        <v>592</v>
      </c>
    </row>
    <row r="45" spans="1:16384" ht="35.1" customHeight="1">
      <c r="A45" s="48" t="s">
        <v>293</v>
      </c>
      <c r="B45" s="48">
        <f t="shared" ref="B45:B49" si="2">B44+1</f>
        <v>201403</v>
      </c>
      <c r="C45" s="37"/>
      <c r="D45" s="9" t="s">
        <v>394</v>
      </c>
      <c r="E45" s="41" t="s">
        <v>59</v>
      </c>
      <c r="F45" s="17" t="e">
        <f>VLOOKUP(E45,#REF!,18,0)</f>
        <v>#REF!</v>
      </c>
      <c r="G45" s="1" t="s">
        <v>20</v>
      </c>
      <c r="H45" s="49" t="s">
        <v>393</v>
      </c>
      <c r="I45" s="41"/>
      <c r="J45" s="25"/>
      <c r="K45" s="37" t="s">
        <v>395</v>
      </c>
      <c r="L45" s="37"/>
      <c r="M45" s="37"/>
      <c r="N45" s="37"/>
      <c r="O45" s="37" t="s">
        <v>396</v>
      </c>
      <c r="P45" s="37"/>
      <c r="Q45" s="37"/>
      <c r="R45" s="37"/>
      <c r="S45" s="37"/>
      <c r="T45" s="37"/>
      <c r="U45" s="27" t="s">
        <v>321</v>
      </c>
      <c r="V45" s="37"/>
      <c r="W45" s="38" t="str">
        <f>VLOOKUP(E45,基础数据!A:D,3,0)</f>
        <v>生物系</v>
      </c>
      <c r="X45" s="11" t="s">
        <v>592</v>
      </c>
    </row>
    <row r="46" spans="1:16384" ht="35.1" customHeight="1">
      <c r="A46" s="48" t="s">
        <v>294</v>
      </c>
      <c r="B46" s="48">
        <f t="shared" si="2"/>
        <v>201404</v>
      </c>
      <c r="C46" s="30"/>
      <c r="D46" s="6" t="s">
        <v>148</v>
      </c>
      <c r="E46" s="54" t="s">
        <v>143</v>
      </c>
      <c r="F46" s="17" t="e">
        <f>VLOOKUP(E46,#REF!,18,0)</f>
        <v>#REF!</v>
      </c>
      <c r="G46" s="3" t="s">
        <v>20</v>
      </c>
      <c r="H46" s="21" t="s">
        <v>149</v>
      </c>
      <c r="I46" s="23" t="s">
        <v>523</v>
      </c>
      <c r="J46" s="17"/>
      <c r="K46" s="30" t="s">
        <v>150</v>
      </c>
      <c r="L46" s="30"/>
      <c r="M46" s="30"/>
      <c r="N46" s="30"/>
      <c r="O46" s="4" t="s">
        <v>151</v>
      </c>
      <c r="P46" s="22" t="s">
        <v>524</v>
      </c>
      <c r="Q46" s="24"/>
      <c r="R46" s="30"/>
      <c r="S46" s="30"/>
      <c r="T46" s="30"/>
      <c r="U46" s="27" t="s">
        <v>323</v>
      </c>
      <c r="V46" s="30"/>
      <c r="W46" s="38" t="str">
        <f>VLOOKUP(E46,基础数据!A:D,3,0)</f>
        <v>生物系</v>
      </c>
      <c r="X46" s="11" t="s">
        <v>597</v>
      </c>
      <c r="Y46" s="11">
        <v>1</v>
      </c>
    </row>
    <row r="47" spans="1:16384" ht="35.1" customHeight="1">
      <c r="A47" s="48" t="s">
        <v>295</v>
      </c>
      <c r="B47" s="48">
        <f t="shared" si="2"/>
        <v>201405</v>
      </c>
      <c r="C47" s="30"/>
      <c r="D47" s="8" t="s">
        <v>152</v>
      </c>
      <c r="E47" s="54" t="s">
        <v>153</v>
      </c>
      <c r="F47" s="17" t="e">
        <f>VLOOKUP(E47,#REF!,18,0)</f>
        <v>#REF!</v>
      </c>
      <c r="G47" s="3" t="s">
        <v>20</v>
      </c>
      <c r="H47" s="49" t="s">
        <v>154</v>
      </c>
      <c r="I47" s="23" t="s">
        <v>155</v>
      </c>
      <c r="J47" s="17"/>
      <c r="K47" s="30" t="s">
        <v>150</v>
      </c>
      <c r="L47" s="30"/>
      <c r="M47" s="30"/>
      <c r="N47" s="30"/>
      <c r="O47" s="4" t="s">
        <v>156</v>
      </c>
      <c r="P47" s="8"/>
      <c r="Q47" s="30"/>
      <c r="R47" s="30"/>
      <c r="S47" s="30"/>
      <c r="T47" s="30"/>
      <c r="U47" s="27" t="s">
        <v>323</v>
      </c>
      <c r="V47" s="30"/>
      <c r="W47" s="38" t="str">
        <f>VLOOKUP(E47,基础数据!A:D,3,0)</f>
        <v>生物系</v>
      </c>
      <c r="X47" s="33" t="s">
        <v>596</v>
      </c>
    </row>
    <row r="48" spans="1:16384" ht="35.1" customHeight="1">
      <c r="A48" s="48" t="s">
        <v>296</v>
      </c>
      <c r="B48" s="48">
        <f t="shared" si="2"/>
        <v>201406</v>
      </c>
      <c r="C48" s="30"/>
      <c r="D48" s="8" t="s">
        <v>157</v>
      </c>
      <c r="E48" s="54" t="s">
        <v>158</v>
      </c>
      <c r="F48" s="17" t="e">
        <f>VLOOKUP(E48,#REF!,18,0)</f>
        <v>#REF!</v>
      </c>
      <c r="G48" s="3" t="s">
        <v>20</v>
      </c>
      <c r="H48" s="49" t="s">
        <v>154</v>
      </c>
      <c r="I48" s="23" t="s">
        <v>260</v>
      </c>
      <c r="J48" s="17"/>
      <c r="K48" s="30" t="s">
        <v>150</v>
      </c>
      <c r="L48" s="30"/>
      <c r="M48" s="30"/>
      <c r="N48" s="30"/>
      <c r="O48" s="4" t="s">
        <v>156</v>
      </c>
      <c r="P48" s="8"/>
      <c r="Q48" s="30"/>
      <c r="R48" s="30"/>
      <c r="S48" s="30"/>
      <c r="T48" s="30"/>
      <c r="U48" s="27" t="s">
        <v>323</v>
      </c>
      <c r="V48" s="30"/>
      <c r="W48" s="38" t="str">
        <f>VLOOKUP(E48,基础数据!A:D,3,0)</f>
        <v>生物系</v>
      </c>
      <c r="X48" s="33" t="s">
        <v>596</v>
      </c>
    </row>
    <row r="49" spans="1:25" ht="35.1" customHeight="1">
      <c r="A49" s="48" t="s">
        <v>297</v>
      </c>
      <c r="B49" s="48">
        <f t="shared" si="2"/>
        <v>201407</v>
      </c>
      <c r="C49" s="36" t="s">
        <v>62</v>
      </c>
      <c r="D49" s="44" t="s">
        <v>553</v>
      </c>
      <c r="E49" s="14" t="s">
        <v>63</v>
      </c>
      <c r="F49" s="17" t="s">
        <v>37</v>
      </c>
      <c r="G49" s="122" t="s">
        <v>478</v>
      </c>
      <c r="H49" s="15" t="s">
        <v>64</v>
      </c>
      <c r="I49" s="14" t="s">
        <v>65</v>
      </c>
      <c r="J49" s="14"/>
      <c r="K49" s="14" t="s">
        <v>66</v>
      </c>
      <c r="L49" s="14" t="s">
        <v>552</v>
      </c>
      <c r="M49" s="14">
        <v>3000</v>
      </c>
      <c r="N49" s="41" t="s">
        <v>67</v>
      </c>
      <c r="O49" s="14" t="s">
        <v>68</v>
      </c>
      <c r="P49" s="5" t="s">
        <v>69</v>
      </c>
      <c r="Q49" s="31">
        <v>42258</v>
      </c>
      <c r="R49" s="14" t="s">
        <v>551</v>
      </c>
      <c r="S49" s="14" t="s">
        <v>70</v>
      </c>
      <c r="T49" s="14"/>
      <c r="U49" s="27" t="s">
        <v>321</v>
      </c>
      <c r="V49" s="14"/>
      <c r="W49" s="38" t="str">
        <f>VLOOKUP(E49,基础数据!A:D,3,0)</f>
        <v>环境系</v>
      </c>
      <c r="X49" s="12" t="s">
        <v>597</v>
      </c>
      <c r="Y49" s="11">
        <v>1</v>
      </c>
    </row>
    <row r="50" spans="1:25" ht="35.1" customHeight="1">
      <c r="A50" s="48" t="s">
        <v>298</v>
      </c>
      <c r="B50" s="48">
        <v>201501</v>
      </c>
      <c r="C50" s="14"/>
      <c r="D50" s="22" t="s">
        <v>88</v>
      </c>
      <c r="E50" s="17" t="s">
        <v>59</v>
      </c>
      <c r="F50" s="17" t="s">
        <v>37</v>
      </c>
      <c r="G50" s="15" t="s">
        <v>621</v>
      </c>
      <c r="H50" s="21" t="s">
        <v>89</v>
      </c>
      <c r="I50" s="17" t="s">
        <v>90</v>
      </c>
      <c r="J50" s="17">
        <v>2015.11</v>
      </c>
      <c r="K50" s="17" t="s">
        <v>335</v>
      </c>
      <c r="L50" s="17"/>
      <c r="M50" s="17">
        <v>20000</v>
      </c>
      <c r="N50" s="17" t="s">
        <v>91</v>
      </c>
      <c r="O50" s="17" t="s">
        <v>92</v>
      </c>
      <c r="P50" s="4" t="s">
        <v>91</v>
      </c>
      <c r="Q50" s="31">
        <v>42318</v>
      </c>
      <c r="R50" s="17"/>
      <c r="S50" s="17"/>
      <c r="T50" s="17"/>
      <c r="U50" s="4" t="s">
        <v>323</v>
      </c>
      <c r="V50" s="30"/>
      <c r="W50" s="38" t="str">
        <f>VLOOKUP(E50,基础数据!A:D,3,0)</f>
        <v>生物系</v>
      </c>
      <c r="X50" s="33" t="s">
        <v>596</v>
      </c>
    </row>
    <row r="51" spans="1:25" ht="35.1" customHeight="1">
      <c r="A51" s="48" t="s">
        <v>299</v>
      </c>
      <c r="B51" s="48">
        <f>B50+1</f>
        <v>201502</v>
      </c>
      <c r="C51" s="17" t="s">
        <v>94</v>
      </c>
      <c r="D51" s="22" t="s">
        <v>95</v>
      </c>
      <c r="E51" s="17" t="s">
        <v>96</v>
      </c>
      <c r="F51" s="17" t="s">
        <v>37</v>
      </c>
      <c r="G51" s="17" t="s">
        <v>478</v>
      </c>
      <c r="H51" s="15" t="s">
        <v>64</v>
      </c>
      <c r="I51" s="17" t="s">
        <v>97</v>
      </c>
      <c r="J51" s="17">
        <v>2015.11</v>
      </c>
      <c r="K51" s="17" t="s">
        <v>334</v>
      </c>
      <c r="L51" s="30"/>
      <c r="M51" s="17">
        <v>3000</v>
      </c>
      <c r="N51" s="17" t="s">
        <v>98</v>
      </c>
      <c r="O51" s="14" t="s">
        <v>99</v>
      </c>
      <c r="P51" s="4" t="s">
        <v>100</v>
      </c>
      <c r="Q51" s="31">
        <v>42333</v>
      </c>
      <c r="R51" s="30"/>
      <c r="S51" s="102" t="s">
        <v>521</v>
      </c>
      <c r="T51" s="30"/>
      <c r="U51" s="30" t="s">
        <v>323</v>
      </c>
      <c r="V51" s="30"/>
      <c r="W51" s="38" t="str">
        <f>VLOOKUP(E51,基础数据!A:D,3,0)</f>
        <v>生物系</v>
      </c>
      <c r="X51" s="12" t="s">
        <v>597</v>
      </c>
      <c r="Y51" s="11">
        <v>1</v>
      </c>
    </row>
    <row r="52" spans="1:25" ht="35.1" customHeight="1">
      <c r="A52" s="48" t="s">
        <v>300</v>
      </c>
      <c r="B52" s="48">
        <f t="shared" ref="B52:B56" si="3">B51+1</f>
        <v>201503</v>
      </c>
      <c r="C52" s="17" t="s">
        <v>102</v>
      </c>
      <c r="D52" s="22" t="s">
        <v>103</v>
      </c>
      <c r="E52" s="17" t="s">
        <v>104</v>
      </c>
      <c r="F52" s="17" t="s">
        <v>74</v>
      </c>
      <c r="G52" s="17" t="s">
        <v>478</v>
      </c>
      <c r="H52" s="15" t="s">
        <v>64</v>
      </c>
      <c r="I52" s="17" t="s">
        <v>105</v>
      </c>
      <c r="J52" s="17">
        <v>2015.11</v>
      </c>
      <c r="K52" s="17" t="s">
        <v>334</v>
      </c>
      <c r="L52" s="30"/>
      <c r="M52" s="17">
        <v>3000</v>
      </c>
      <c r="N52" s="17" t="s">
        <v>98</v>
      </c>
      <c r="O52" s="14" t="s">
        <v>99</v>
      </c>
      <c r="P52" s="4" t="s">
        <v>100</v>
      </c>
      <c r="Q52" s="31">
        <v>42333</v>
      </c>
      <c r="R52" s="30"/>
      <c r="S52" s="102" t="s">
        <v>521</v>
      </c>
      <c r="T52" s="30"/>
      <c r="U52" s="30" t="s">
        <v>323</v>
      </c>
      <c r="V52" s="30"/>
      <c r="W52" s="38" t="str">
        <f>VLOOKUP(E52,基础数据!A:D,3,0)</f>
        <v>环境系</v>
      </c>
      <c r="X52" s="12" t="s">
        <v>597</v>
      </c>
      <c r="Y52" s="11">
        <v>1</v>
      </c>
    </row>
    <row r="53" spans="1:25" ht="35.1" customHeight="1">
      <c r="A53" s="48" t="s">
        <v>301</v>
      </c>
      <c r="B53" s="48">
        <f t="shared" si="3"/>
        <v>201504</v>
      </c>
      <c r="C53" s="17" t="s">
        <v>107</v>
      </c>
      <c r="D53" s="22" t="s">
        <v>108</v>
      </c>
      <c r="E53" s="17" t="s">
        <v>109</v>
      </c>
      <c r="F53" s="17" t="s">
        <v>37</v>
      </c>
      <c r="G53" s="17" t="s">
        <v>478</v>
      </c>
      <c r="H53" s="15" t="s">
        <v>64</v>
      </c>
      <c r="I53" s="17" t="s">
        <v>110</v>
      </c>
      <c r="J53" s="17">
        <v>2015.11</v>
      </c>
      <c r="K53" s="17" t="s">
        <v>334</v>
      </c>
      <c r="L53" s="30"/>
      <c r="M53" s="17">
        <v>3000</v>
      </c>
      <c r="N53" s="17" t="s">
        <v>98</v>
      </c>
      <c r="O53" s="14" t="s">
        <v>99</v>
      </c>
      <c r="P53" s="4" t="s">
        <v>100</v>
      </c>
      <c r="Q53" s="31">
        <v>42333</v>
      </c>
      <c r="R53" s="30"/>
      <c r="S53" s="102" t="s">
        <v>521</v>
      </c>
      <c r="T53" s="30"/>
      <c r="U53" s="30" t="s">
        <v>323</v>
      </c>
      <c r="V53" s="30"/>
      <c r="W53" s="38" t="str">
        <f>VLOOKUP(E53,基础数据!A:D,3,0)</f>
        <v>生物系</v>
      </c>
      <c r="X53" s="12" t="s">
        <v>597</v>
      </c>
      <c r="Y53" s="11">
        <v>1</v>
      </c>
    </row>
    <row r="54" spans="1:25" ht="35.1" customHeight="1">
      <c r="A54" s="48" t="s">
        <v>302</v>
      </c>
      <c r="B54" s="48">
        <f t="shared" si="3"/>
        <v>201505</v>
      </c>
      <c r="C54" s="17" t="s">
        <v>112</v>
      </c>
      <c r="D54" s="44" t="s">
        <v>113</v>
      </c>
      <c r="E54" s="20" t="s">
        <v>114</v>
      </c>
      <c r="F54" s="20" t="s">
        <v>115</v>
      </c>
      <c r="G54" s="17" t="s">
        <v>478</v>
      </c>
      <c r="H54" s="15" t="s">
        <v>64</v>
      </c>
      <c r="I54" s="20" t="s">
        <v>116</v>
      </c>
      <c r="J54" s="17">
        <v>2015.11</v>
      </c>
      <c r="K54" s="17" t="s">
        <v>334</v>
      </c>
      <c r="L54" s="30"/>
      <c r="M54" s="17">
        <v>3000</v>
      </c>
      <c r="N54" s="17" t="s">
        <v>98</v>
      </c>
      <c r="O54" s="14" t="s">
        <v>99</v>
      </c>
      <c r="P54" s="4" t="s">
        <v>100</v>
      </c>
      <c r="Q54" s="31">
        <v>42333</v>
      </c>
      <c r="R54" s="30"/>
      <c r="S54" s="102" t="s">
        <v>521</v>
      </c>
      <c r="T54" s="30"/>
      <c r="U54" s="30" t="s">
        <v>323</v>
      </c>
      <c r="V54" s="30"/>
      <c r="W54" s="38">
        <f>VLOOKUP(E54,基础数据!A:D,3,0)</f>
        <v>0</v>
      </c>
      <c r="X54" s="12" t="s">
        <v>597</v>
      </c>
      <c r="Y54" s="11">
        <v>1</v>
      </c>
    </row>
    <row r="55" spans="1:25" ht="35.1" customHeight="1">
      <c r="A55" s="48" t="s">
        <v>397</v>
      </c>
      <c r="B55" s="48">
        <f t="shared" si="3"/>
        <v>201506</v>
      </c>
      <c r="C55" s="39" t="s">
        <v>118</v>
      </c>
      <c r="D55" s="42" t="s">
        <v>119</v>
      </c>
      <c r="E55" s="39" t="s">
        <v>52</v>
      </c>
      <c r="F55" s="16" t="s">
        <v>19</v>
      </c>
      <c r="G55" s="21" t="s">
        <v>120</v>
      </c>
      <c r="H55" s="21" t="s">
        <v>121</v>
      </c>
      <c r="I55" s="21" t="s">
        <v>122</v>
      </c>
      <c r="J55" s="21">
        <v>2015.6</v>
      </c>
      <c r="K55" s="21" t="s">
        <v>123</v>
      </c>
      <c r="L55" s="21"/>
      <c r="M55" s="21">
        <v>20000</v>
      </c>
      <c r="N55" s="21"/>
      <c r="O55" s="21" t="s">
        <v>124</v>
      </c>
      <c r="P55" s="22" t="s">
        <v>255</v>
      </c>
      <c r="Q55" s="21"/>
      <c r="R55" s="21"/>
      <c r="S55" s="21"/>
      <c r="T55" s="21"/>
      <c r="U55" s="27" t="s">
        <v>323</v>
      </c>
      <c r="V55" s="30"/>
      <c r="W55" s="38" t="str">
        <f>VLOOKUP(E55,基础数据!A:D,3,0)</f>
        <v>生物系</v>
      </c>
      <c r="X55" s="11" t="s">
        <v>592</v>
      </c>
    </row>
    <row r="56" spans="1:25" ht="35.1" customHeight="1">
      <c r="A56" s="48" t="s">
        <v>398</v>
      </c>
      <c r="B56" s="48">
        <f t="shared" si="3"/>
        <v>201507</v>
      </c>
      <c r="C56" s="39" t="s">
        <v>126</v>
      </c>
      <c r="D56" s="22" t="s">
        <v>127</v>
      </c>
      <c r="E56" s="39" t="s">
        <v>48</v>
      </c>
      <c r="F56" s="16" t="s">
        <v>37</v>
      </c>
      <c r="G56" s="21" t="s">
        <v>120</v>
      </c>
      <c r="H56" s="21" t="s">
        <v>121</v>
      </c>
      <c r="I56" s="21" t="s">
        <v>128</v>
      </c>
      <c r="J56" s="21">
        <v>2015.6</v>
      </c>
      <c r="K56" s="21" t="s">
        <v>123</v>
      </c>
      <c r="L56" s="21"/>
      <c r="M56" s="21">
        <v>20000</v>
      </c>
      <c r="N56" s="21"/>
      <c r="O56" s="21" t="s">
        <v>124</v>
      </c>
      <c r="P56" s="22" t="s">
        <v>255</v>
      </c>
      <c r="Q56" s="21"/>
      <c r="R56" s="21"/>
      <c r="S56" s="21"/>
      <c r="T56" s="21"/>
      <c r="U56" s="27" t="s">
        <v>323</v>
      </c>
      <c r="V56" s="30"/>
      <c r="W56" s="38" t="str">
        <f>VLOOKUP(E56,基础数据!A:D,3,0)</f>
        <v>生物系</v>
      </c>
      <c r="X56" s="11" t="s">
        <v>592</v>
      </c>
    </row>
    <row r="57" spans="1:25" ht="35.1" customHeight="1">
      <c r="A57" s="48" t="s">
        <v>407</v>
      </c>
      <c r="B57" s="48">
        <v>201601</v>
      </c>
      <c r="C57" s="17"/>
      <c r="D57" s="42" t="s">
        <v>527</v>
      </c>
      <c r="E57" s="40" t="s">
        <v>59</v>
      </c>
      <c r="F57" s="16" t="s">
        <v>37</v>
      </c>
      <c r="G57" s="122" t="s">
        <v>457</v>
      </c>
      <c r="H57" s="21" t="s">
        <v>528</v>
      </c>
      <c r="I57" s="17" t="s">
        <v>140</v>
      </c>
      <c r="J57" s="17" t="s">
        <v>141</v>
      </c>
      <c r="K57" s="17" t="s">
        <v>530</v>
      </c>
      <c r="L57" s="17">
        <v>2016.11</v>
      </c>
      <c r="M57" s="17"/>
      <c r="N57" s="17"/>
      <c r="O57" s="17" t="s">
        <v>529</v>
      </c>
      <c r="P57" s="4" t="s">
        <v>259</v>
      </c>
      <c r="Q57" s="17"/>
      <c r="R57" s="17"/>
      <c r="S57" s="17"/>
      <c r="T57" s="17"/>
      <c r="U57" s="27"/>
      <c r="V57" s="30"/>
      <c r="W57" s="38" t="str">
        <f>VLOOKUP(E57,基础数据!A:D,3,0)</f>
        <v>生物系</v>
      </c>
      <c r="X57" s="11" t="s">
        <v>597</v>
      </c>
      <c r="Y57" s="11">
        <v>1</v>
      </c>
    </row>
    <row r="58" spans="1:25" ht="35.1" customHeight="1">
      <c r="A58" s="48" t="s">
        <v>494</v>
      </c>
      <c r="B58" s="39">
        <v>201602</v>
      </c>
      <c r="C58" s="7"/>
      <c r="D58" s="41" t="s">
        <v>493</v>
      </c>
      <c r="E58" s="39" t="s">
        <v>495</v>
      </c>
      <c r="F58" s="1" t="s">
        <v>496</v>
      </c>
      <c r="G58" s="40" t="s">
        <v>497</v>
      </c>
      <c r="H58" s="21" t="s">
        <v>498</v>
      </c>
      <c r="I58" s="39"/>
      <c r="J58" s="39"/>
      <c r="K58" s="21"/>
      <c r="L58" s="17"/>
      <c r="M58" s="17"/>
      <c r="N58" s="3"/>
      <c r="O58" s="30"/>
      <c r="P58" s="30"/>
      <c r="Q58" s="30"/>
      <c r="R58" s="30"/>
      <c r="S58" s="30"/>
      <c r="T58" s="30"/>
      <c r="U58" s="30"/>
      <c r="V58" s="30"/>
      <c r="X58" s="11" t="s">
        <v>598</v>
      </c>
    </row>
    <row r="59" spans="1:25" ht="35.1" customHeight="1">
      <c r="A59" s="48" t="s">
        <v>514</v>
      </c>
      <c r="B59" s="39">
        <v>201603</v>
      </c>
      <c r="C59" s="7"/>
      <c r="D59" s="41" t="s">
        <v>500</v>
      </c>
      <c r="E59" s="39" t="s">
        <v>501</v>
      </c>
      <c r="F59" s="1" t="s">
        <v>496</v>
      </c>
      <c r="G59" s="46" t="s">
        <v>499</v>
      </c>
      <c r="H59" s="21" t="s">
        <v>498</v>
      </c>
      <c r="I59" s="46"/>
      <c r="J59" s="46"/>
      <c r="K59" s="47"/>
      <c r="L59" s="87"/>
      <c r="M59" s="87"/>
      <c r="N59" s="3"/>
      <c r="O59" s="30"/>
      <c r="P59" s="30"/>
      <c r="Q59" s="30"/>
      <c r="R59" s="30"/>
      <c r="S59" s="30"/>
      <c r="T59" s="30"/>
      <c r="U59" s="30"/>
      <c r="V59" s="30"/>
      <c r="X59" s="11" t="s">
        <v>598</v>
      </c>
    </row>
    <row r="60" spans="1:25" ht="35.1" customHeight="1">
      <c r="A60" s="48" t="s">
        <v>526</v>
      </c>
      <c r="B60" s="104">
        <v>201604</v>
      </c>
      <c r="C60" s="105"/>
      <c r="D60" s="103" t="s">
        <v>515</v>
      </c>
      <c r="E60" s="103" t="s">
        <v>516</v>
      </c>
      <c r="F60" s="106" t="s">
        <v>518</v>
      </c>
      <c r="G60" s="98" t="s">
        <v>479</v>
      </c>
      <c r="H60" s="90" t="s">
        <v>121</v>
      </c>
      <c r="I60" s="103" t="s">
        <v>519</v>
      </c>
      <c r="J60" s="104">
        <v>2016.9</v>
      </c>
      <c r="K60" s="90" t="s">
        <v>532</v>
      </c>
      <c r="L60" s="101"/>
      <c r="M60" s="101">
        <v>20000</v>
      </c>
      <c r="N60" s="107"/>
      <c r="O60" s="88" t="s">
        <v>531</v>
      </c>
      <c r="P60" s="108" t="s">
        <v>255</v>
      </c>
      <c r="Q60" s="88"/>
      <c r="R60" s="88"/>
      <c r="S60" s="88"/>
      <c r="T60" s="88"/>
      <c r="U60" s="88"/>
      <c r="V60" s="88"/>
      <c r="X60" s="11" t="s">
        <v>599</v>
      </c>
      <c r="Y60" s="11">
        <v>1</v>
      </c>
    </row>
    <row r="61" spans="1:25" ht="35.1" customHeight="1">
      <c r="A61" s="48" t="s">
        <v>534</v>
      </c>
      <c r="B61" s="104">
        <v>201605</v>
      </c>
      <c r="C61" s="108"/>
      <c r="D61" s="103" t="s">
        <v>517</v>
      </c>
      <c r="E61" s="103" t="s">
        <v>59</v>
      </c>
      <c r="F61" s="106" t="s">
        <v>496</v>
      </c>
      <c r="G61" s="98" t="s">
        <v>479</v>
      </c>
      <c r="H61" s="90" t="s">
        <v>121</v>
      </c>
      <c r="I61" s="103" t="s">
        <v>520</v>
      </c>
      <c r="J61" s="98">
        <v>2016.9</v>
      </c>
      <c r="K61" s="90" t="s">
        <v>532</v>
      </c>
      <c r="L61" s="101"/>
      <c r="M61" s="101">
        <v>20000</v>
      </c>
      <c r="N61" s="107"/>
      <c r="O61" s="88" t="s">
        <v>531</v>
      </c>
      <c r="P61" s="108" t="s">
        <v>255</v>
      </c>
      <c r="Q61" s="88"/>
      <c r="R61" s="88"/>
      <c r="S61" s="88"/>
      <c r="T61" s="88"/>
      <c r="U61" s="88"/>
      <c r="V61" s="88"/>
      <c r="X61" s="11" t="s">
        <v>599</v>
      </c>
      <c r="Y61" s="11">
        <v>1</v>
      </c>
    </row>
    <row r="62" spans="1:25" ht="35.1" customHeight="1">
      <c r="A62" s="93" t="s">
        <v>535</v>
      </c>
      <c r="B62" s="104">
        <v>201606</v>
      </c>
      <c r="C62" s="103" t="s">
        <v>574</v>
      </c>
      <c r="D62" s="103" t="s">
        <v>539</v>
      </c>
      <c r="E62" s="110" t="s">
        <v>540</v>
      </c>
      <c r="F62" s="110" t="s">
        <v>541</v>
      </c>
      <c r="G62" s="122" t="s">
        <v>478</v>
      </c>
      <c r="H62" s="90" t="s">
        <v>545</v>
      </c>
      <c r="I62" s="111" t="s">
        <v>546</v>
      </c>
      <c r="J62" s="98">
        <v>2016.11</v>
      </c>
      <c r="K62" s="96" t="s">
        <v>579</v>
      </c>
      <c r="L62" s="112"/>
      <c r="M62" s="112"/>
      <c r="N62" s="107"/>
      <c r="O62" s="88" t="s">
        <v>580</v>
      </c>
      <c r="P62" s="90" t="s">
        <v>545</v>
      </c>
      <c r="Q62" s="88"/>
      <c r="R62" s="88"/>
      <c r="S62" s="88"/>
      <c r="T62" s="88"/>
      <c r="U62" s="88"/>
      <c r="V62" s="88"/>
      <c r="X62" s="11" t="s">
        <v>599</v>
      </c>
      <c r="Y62" s="11">
        <v>1</v>
      </c>
    </row>
    <row r="63" spans="1:25" ht="35.1" customHeight="1">
      <c r="A63" s="93" t="s">
        <v>536</v>
      </c>
      <c r="B63" s="104">
        <v>201607</v>
      </c>
      <c r="C63" s="103" t="s">
        <v>575</v>
      </c>
      <c r="D63" s="103" t="s">
        <v>576</v>
      </c>
      <c r="E63" s="110" t="s">
        <v>542</v>
      </c>
      <c r="F63" s="110" t="s">
        <v>541</v>
      </c>
      <c r="G63" s="122" t="s">
        <v>478</v>
      </c>
      <c r="H63" s="90" t="s">
        <v>545</v>
      </c>
      <c r="I63" s="111" t="s">
        <v>547</v>
      </c>
      <c r="J63" s="98">
        <v>2016.11</v>
      </c>
      <c r="K63" s="96" t="s">
        <v>579</v>
      </c>
      <c r="L63" s="112"/>
      <c r="M63" s="112"/>
      <c r="N63" s="107"/>
      <c r="O63" s="88" t="s">
        <v>580</v>
      </c>
      <c r="P63" s="90" t="s">
        <v>545</v>
      </c>
      <c r="Q63" s="88"/>
      <c r="R63" s="88"/>
      <c r="S63" s="88"/>
      <c r="T63" s="88"/>
      <c r="U63" s="88"/>
      <c r="V63" s="88"/>
      <c r="X63" s="11" t="s">
        <v>599</v>
      </c>
      <c r="Y63" s="11">
        <v>1</v>
      </c>
    </row>
    <row r="64" spans="1:25" ht="35.1" customHeight="1">
      <c r="A64" s="93" t="s">
        <v>537</v>
      </c>
      <c r="B64" s="104">
        <v>201608</v>
      </c>
      <c r="C64" s="103" t="s">
        <v>577</v>
      </c>
      <c r="D64" s="103" t="s">
        <v>578</v>
      </c>
      <c r="E64" s="110" t="s">
        <v>543</v>
      </c>
      <c r="F64" s="110" t="s">
        <v>541</v>
      </c>
      <c r="G64" s="122" t="s">
        <v>478</v>
      </c>
      <c r="H64" s="90" t="s">
        <v>545</v>
      </c>
      <c r="I64" s="111" t="s">
        <v>548</v>
      </c>
      <c r="J64" s="98">
        <v>2016.11</v>
      </c>
      <c r="K64" s="96" t="s">
        <v>579</v>
      </c>
      <c r="L64" s="112"/>
      <c r="M64" s="112"/>
      <c r="N64" s="107"/>
      <c r="O64" s="88" t="s">
        <v>580</v>
      </c>
      <c r="P64" s="90" t="s">
        <v>545</v>
      </c>
      <c r="Q64" s="88"/>
      <c r="R64" s="88"/>
      <c r="S64" s="88"/>
      <c r="T64" s="88"/>
      <c r="U64" s="88"/>
      <c r="V64" s="88"/>
      <c r="X64" s="11" t="s">
        <v>599</v>
      </c>
      <c r="Y64" s="11">
        <v>1</v>
      </c>
    </row>
    <row r="65" spans="1:25" ht="35.1" customHeight="1">
      <c r="A65" s="93" t="s">
        <v>538</v>
      </c>
      <c r="B65" s="104">
        <v>201609</v>
      </c>
      <c r="C65" s="105"/>
      <c r="D65" s="114" t="s">
        <v>47</v>
      </c>
      <c r="E65" s="114" t="s">
        <v>48</v>
      </c>
      <c r="F65" s="106" t="s">
        <v>496</v>
      </c>
      <c r="G65" s="98" t="s">
        <v>544</v>
      </c>
      <c r="H65" s="90" t="s">
        <v>557</v>
      </c>
      <c r="I65" s="114" t="s">
        <v>554</v>
      </c>
      <c r="J65" s="98">
        <v>2016.11</v>
      </c>
      <c r="K65" s="104" t="s">
        <v>611</v>
      </c>
      <c r="L65" s="90"/>
      <c r="M65" s="90"/>
      <c r="N65" s="90" t="s">
        <v>573</v>
      </c>
      <c r="O65" s="88" t="s">
        <v>572</v>
      </c>
      <c r="P65" s="90" t="s">
        <v>560</v>
      </c>
      <c r="Q65" s="88"/>
      <c r="R65" s="88"/>
      <c r="S65" s="88"/>
      <c r="T65" s="88"/>
      <c r="U65" s="88"/>
      <c r="V65" s="88"/>
      <c r="X65" s="11" t="s">
        <v>599</v>
      </c>
      <c r="Y65" s="11">
        <v>1</v>
      </c>
    </row>
    <row r="66" spans="1:25" ht="35.1" customHeight="1">
      <c r="A66" s="93" t="s">
        <v>558</v>
      </c>
      <c r="B66" s="104">
        <v>201610</v>
      </c>
      <c r="C66" s="115"/>
      <c r="D66" s="114" t="s">
        <v>555</v>
      </c>
      <c r="E66" s="114" t="s">
        <v>104</v>
      </c>
      <c r="F66" s="110" t="s">
        <v>541</v>
      </c>
      <c r="G66" s="98" t="s">
        <v>544</v>
      </c>
      <c r="H66" s="90" t="s">
        <v>557</v>
      </c>
      <c r="I66" s="114" t="s">
        <v>556</v>
      </c>
      <c r="J66" s="98">
        <v>2016.11</v>
      </c>
      <c r="K66" s="104" t="s">
        <v>611</v>
      </c>
      <c r="L66" s="90"/>
      <c r="M66" s="90"/>
      <c r="N66" s="90" t="s">
        <v>573</v>
      </c>
      <c r="O66" s="88" t="s">
        <v>572</v>
      </c>
      <c r="P66" s="90" t="s">
        <v>560</v>
      </c>
      <c r="Q66" s="88"/>
      <c r="R66" s="88"/>
      <c r="S66" s="88"/>
      <c r="T66" s="88"/>
      <c r="U66" s="88"/>
      <c r="V66" s="88"/>
      <c r="X66" s="11" t="s">
        <v>599</v>
      </c>
      <c r="Y66" s="11">
        <v>1</v>
      </c>
    </row>
    <row r="67" spans="1:25" ht="35.1" customHeight="1">
      <c r="A67" s="93" t="s">
        <v>570</v>
      </c>
      <c r="B67" s="104">
        <v>201611</v>
      </c>
      <c r="C67" s="105"/>
      <c r="D67" s="96" t="s">
        <v>563</v>
      </c>
      <c r="E67" s="104" t="s">
        <v>564</v>
      </c>
      <c r="F67" s="106" t="s">
        <v>565</v>
      </c>
      <c r="G67" s="104" t="s">
        <v>561</v>
      </c>
      <c r="H67" s="90" t="s">
        <v>562</v>
      </c>
      <c r="I67" s="104"/>
      <c r="J67" s="104"/>
      <c r="K67" s="109">
        <v>2016.11</v>
      </c>
      <c r="L67" s="113"/>
      <c r="M67" s="113"/>
      <c r="N67" s="88"/>
      <c r="O67" s="88" t="s">
        <v>613</v>
      </c>
      <c r="P67" s="88"/>
      <c r="Q67" s="88"/>
      <c r="R67" s="88"/>
      <c r="S67" s="88"/>
      <c r="T67" s="88"/>
      <c r="U67" s="88"/>
      <c r="V67" s="88"/>
      <c r="X67" s="11" t="s">
        <v>599</v>
      </c>
      <c r="Y67" s="11">
        <v>1</v>
      </c>
    </row>
    <row r="68" spans="1:25" ht="35.1" customHeight="1">
      <c r="A68" s="93" t="s">
        <v>571</v>
      </c>
      <c r="B68" s="90">
        <v>201612</v>
      </c>
      <c r="C68" s="105"/>
      <c r="D68" s="96" t="s">
        <v>566</v>
      </c>
      <c r="E68" s="90" t="s">
        <v>567</v>
      </c>
      <c r="F68" s="117" t="s">
        <v>568</v>
      </c>
      <c r="G68" s="96" t="s">
        <v>614</v>
      </c>
      <c r="H68" s="90" t="s">
        <v>569</v>
      </c>
      <c r="I68" s="90"/>
      <c r="J68" s="90"/>
      <c r="K68" s="90">
        <v>2016.12</v>
      </c>
      <c r="L68" s="90"/>
      <c r="M68" s="116"/>
      <c r="N68" s="116"/>
      <c r="O68" s="88" t="s">
        <v>615</v>
      </c>
      <c r="P68" s="88"/>
      <c r="Q68" s="88"/>
      <c r="R68" s="88"/>
      <c r="S68" s="88"/>
      <c r="T68" s="88"/>
      <c r="U68" s="88"/>
      <c r="V68" s="88"/>
      <c r="X68" s="11" t="s">
        <v>599</v>
      </c>
      <c r="Y68" s="11">
        <v>1</v>
      </c>
    </row>
    <row r="69" spans="1:25" ht="35.1" customHeight="1">
      <c r="A69" s="93" t="s">
        <v>585</v>
      </c>
      <c r="B69" s="104">
        <v>201701</v>
      </c>
      <c r="C69" s="119"/>
      <c r="D69" s="96" t="s">
        <v>581</v>
      </c>
      <c r="E69" s="104" t="s">
        <v>582</v>
      </c>
      <c r="F69" s="117" t="s">
        <v>496</v>
      </c>
      <c r="G69" s="104" t="s">
        <v>587</v>
      </c>
      <c r="H69" s="104" t="s">
        <v>590</v>
      </c>
      <c r="I69" s="104"/>
      <c r="J69" s="104"/>
      <c r="K69" s="90" t="s">
        <v>589</v>
      </c>
      <c r="L69" s="90"/>
      <c r="M69" s="118"/>
      <c r="N69" s="118"/>
      <c r="O69" s="88" t="s">
        <v>591</v>
      </c>
      <c r="P69" s="88"/>
      <c r="Q69" s="88"/>
      <c r="R69" s="88"/>
      <c r="S69" s="88"/>
      <c r="T69" s="88"/>
      <c r="U69" s="88"/>
      <c r="V69" s="88"/>
      <c r="X69" s="11" t="s">
        <v>599</v>
      </c>
      <c r="Y69" s="11">
        <v>1</v>
      </c>
    </row>
    <row r="70" spans="1:25" ht="35.1" customHeight="1">
      <c r="A70" s="93" t="s">
        <v>586</v>
      </c>
      <c r="B70" s="104">
        <v>201702</v>
      </c>
      <c r="C70" s="120"/>
      <c r="D70" s="96" t="s">
        <v>581</v>
      </c>
      <c r="E70" s="104" t="s">
        <v>583</v>
      </c>
      <c r="F70" s="106" t="s">
        <v>584</v>
      </c>
      <c r="G70" s="104" t="s">
        <v>587</v>
      </c>
      <c r="H70" s="104" t="s">
        <v>590</v>
      </c>
      <c r="I70" s="104"/>
      <c r="J70" s="104"/>
      <c r="K70" s="90" t="s">
        <v>589</v>
      </c>
      <c r="L70" s="90"/>
      <c r="M70" s="118"/>
      <c r="N70" s="118"/>
      <c r="O70" s="88" t="s">
        <v>591</v>
      </c>
      <c r="P70" s="88"/>
      <c r="Q70" s="88"/>
      <c r="R70" s="88"/>
      <c r="S70" s="88"/>
      <c r="T70" s="88"/>
      <c r="U70" s="88"/>
      <c r="V70" s="88"/>
      <c r="X70" s="11" t="s">
        <v>599</v>
      </c>
      <c r="Y70" s="11">
        <v>1</v>
      </c>
    </row>
    <row r="71" spans="1:25" ht="35.1" customHeight="1">
      <c r="A71" s="93" t="s">
        <v>600</v>
      </c>
      <c r="B71" s="104">
        <v>201703</v>
      </c>
      <c r="C71" s="120"/>
      <c r="D71" s="104" t="s">
        <v>602</v>
      </c>
      <c r="E71" s="90" t="s">
        <v>608</v>
      </c>
      <c r="F71" s="117" t="s">
        <v>496</v>
      </c>
      <c r="G71" s="104" t="s">
        <v>587</v>
      </c>
      <c r="H71" s="90" t="s">
        <v>602</v>
      </c>
      <c r="I71" s="90" t="s">
        <v>604</v>
      </c>
      <c r="J71" s="104"/>
      <c r="K71" s="90" t="s">
        <v>606</v>
      </c>
      <c r="L71" s="90"/>
      <c r="M71" s="121"/>
      <c r="N71" s="121"/>
      <c r="O71" s="88" t="s">
        <v>607</v>
      </c>
      <c r="P71" s="88"/>
      <c r="Q71" s="88"/>
      <c r="R71" s="88"/>
      <c r="S71" s="88"/>
      <c r="T71" s="88"/>
      <c r="U71" s="88"/>
      <c r="V71" s="88"/>
      <c r="X71" s="11" t="s">
        <v>599</v>
      </c>
      <c r="Y71" s="11">
        <v>1</v>
      </c>
    </row>
    <row r="72" spans="1:25" ht="35.1" customHeight="1">
      <c r="A72" s="93" t="s">
        <v>601</v>
      </c>
      <c r="B72" s="104">
        <v>201704</v>
      </c>
      <c r="C72" s="88"/>
      <c r="D72" s="121" t="s">
        <v>602</v>
      </c>
      <c r="E72" s="121" t="s">
        <v>603</v>
      </c>
      <c r="F72" s="106" t="s">
        <v>518</v>
      </c>
      <c r="G72" s="104" t="s">
        <v>587</v>
      </c>
      <c r="H72" s="121" t="s">
        <v>602</v>
      </c>
      <c r="I72" s="88" t="s">
        <v>605</v>
      </c>
      <c r="J72" s="121"/>
      <c r="K72" s="90" t="s">
        <v>606</v>
      </c>
      <c r="L72" s="88"/>
      <c r="M72" s="88"/>
      <c r="N72" s="88"/>
      <c r="O72" s="88" t="s">
        <v>607</v>
      </c>
      <c r="P72" s="88"/>
      <c r="Q72" s="88"/>
      <c r="R72" s="88"/>
      <c r="S72" s="88"/>
      <c r="T72" s="88"/>
      <c r="U72" s="88"/>
      <c r="V72" s="88"/>
      <c r="X72" s="11" t="s">
        <v>599</v>
      </c>
      <c r="Y72" s="11">
        <v>1</v>
      </c>
    </row>
  </sheetData>
  <autoFilter ref="A2:XFD72">
    <filterColumn colId="4"/>
  </autoFilter>
  <sortState ref="A3:W52">
    <sortCondition ref="K3:K52"/>
  </sortState>
  <mergeCells count="1">
    <mergeCell ref="A1:T1"/>
  </mergeCells>
  <phoneticPr fontId="17" type="noConversion"/>
  <dataValidations count="1">
    <dataValidation type="list" allowBlank="1" showInputMessage="1" showErrorMessage="1" sqref="U1:U1048576">
      <formula1>"结题,暂缓结题,延期,撤销,未获得立项,不明,在研"</formula1>
    </dataValidation>
  </dataValidations>
  <pageMargins left="0.235416666666667" right="0.235416666666667" top="0.74791666666666701" bottom="0.74791666666666701" header="0.31388888888888899" footer="0.31388888888888899"/>
  <pageSetup paperSize="9" orientation="landscape" r:id="rId1"/>
  <legacyDrawing r:id="rId2"/>
</worksheet>
</file>

<file path=xl/worksheets/sheet2.xml><?xml version="1.0" encoding="utf-8"?>
<worksheet xmlns="http://schemas.openxmlformats.org/spreadsheetml/2006/main" xmlns:r="http://schemas.openxmlformats.org/officeDocument/2006/relationships">
  <dimension ref="A1:B40"/>
  <sheetViews>
    <sheetView topLeftCell="A7" workbookViewId="0">
      <selection activeCell="B7" sqref="B1:B1048576"/>
    </sheetView>
  </sheetViews>
  <sheetFormatPr defaultRowHeight="13.5"/>
  <cols>
    <col min="1" max="1" width="9.125" bestFit="1" customWidth="1"/>
    <col min="2" max="2" width="18.375" bestFit="1" customWidth="1"/>
  </cols>
  <sheetData>
    <row r="1" spans="1:2">
      <c r="A1" s="139" t="s">
        <v>616</v>
      </c>
      <c r="B1" s="140" t="s">
        <v>623</v>
      </c>
    </row>
    <row r="2" spans="1:2">
      <c r="A2" s="141" t="s">
        <v>96</v>
      </c>
      <c r="B2" s="142">
        <v>10.5</v>
      </c>
    </row>
    <row r="3" spans="1:2">
      <c r="A3" s="143" t="s">
        <v>242</v>
      </c>
      <c r="B3" s="144">
        <v>15</v>
      </c>
    </row>
    <row r="4" spans="1:2">
      <c r="A4" s="143" t="s">
        <v>252</v>
      </c>
      <c r="B4" s="144">
        <v>11</v>
      </c>
    </row>
    <row r="5" spans="1:2">
      <c r="A5" s="143" t="s">
        <v>617</v>
      </c>
      <c r="B5" s="144">
        <v>4</v>
      </c>
    </row>
    <row r="6" spans="1:2">
      <c r="A6" s="143" t="s">
        <v>36</v>
      </c>
      <c r="B6" s="144">
        <v>1</v>
      </c>
    </row>
    <row r="7" spans="1:2">
      <c r="A7" s="143" t="s">
        <v>27</v>
      </c>
      <c r="B7" s="144">
        <v>2.5</v>
      </c>
    </row>
    <row r="8" spans="1:2">
      <c r="A8" s="143" t="s">
        <v>182</v>
      </c>
      <c r="B8" s="153">
        <v>2.5</v>
      </c>
    </row>
    <row r="9" spans="1:2">
      <c r="A9" s="143" t="s">
        <v>238</v>
      </c>
      <c r="B9" s="144">
        <v>3</v>
      </c>
    </row>
    <row r="10" spans="1:2">
      <c r="A10" s="143" t="s">
        <v>371</v>
      </c>
      <c r="B10" s="144">
        <v>4</v>
      </c>
    </row>
    <row r="11" spans="1:2">
      <c r="A11" s="143" t="s">
        <v>104</v>
      </c>
      <c r="B11" s="144">
        <v>10</v>
      </c>
    </row>
    <row r="12" spans="1:2">
      <c r="A12" s="143" t="s">
        <v>176</v>
      </c>
      <c r="B12" s="144">
        <v>15</v>
      </c>
    </row>
    <row r="13" spans="1:2">
      <c r="A13" s="143" t="s">
        <v>620</v>
      </c>
      <c r="B13" s="144">
        <v>3</v>
      </c>
    </row>
    <row r="14" spans="1:2">
      <c r="A14" s="143" t="s">
        <v>247</v>
      </c>
      <c r="B14" s="144">
        <v>5.5</v>
      </c>
    </row>
    <row r="15" spans="1:2">
      <c r="A15" s="143" t="s">
        <v>59</v>
      </c>
      <c r="B15" s="144">
        <v>63.5</v>
      </c>
    </row>
    <row r="16" spans="1:2">
      <c r="A16" s="143" t="s">
        <v>243</v>
      </c>
      <c r="B16" s="144">
        <v>12</v>
      </c>
    </row>
    <row r="17" spans="1:2">
      <c r="A17" s="143" t="s">
        <v>83</v>
      </c>
      <c r="B17" s="144">
        <v>6.5</v>
      </c>
    </row>
    <row r="18" spans="1:2">
      <c r="A18" s="143" t="s">
        <v>376</v>
      </c>
      <c r="B18" s="144">
        <v>1</v>
      </c>
    </row>
    <row r="19" spans="1:2">
      <c r="A19" s="143" t="s">
        <v>52</v>
      </c>
      <c r="B19" s="144">
        <v>29</v>
      </c>
    </row>
    <row r="20" spans="1:2">
      <c r="A20" s="143" t="s">
        <v>48</v>
      </c>
      <c r="B20" s="144">
        <v>17.5</v>
      </c>
    </row>
    <row r="21" spans="1:2">
      <c r="A21" s="143" t="s">
        <v>73</v>
      </c>
      <c r="B21" s="144">
        <v>7</v>
      </c>
    </row>
    <row r="22" spans="1:2">
      <c r="A22" s="143" t="s">
        <v>44</v>
      </c>
      <c r="B22" s="144">
        <v>10.5</v>
      </c>
    </row>
    <row r="23" spans="1:2">
      <c r="A23" s="143" t="s">
        <v>254</v>
      </c>
      <c r="B23" s="144">
        <v>1</v>
      </c>
    </row>
    <row r="24" spans="1:2">
      <c r="A24" s="143" t="s">
        <v>239</v>
      </c>
      <c r="B24" s="144">
        <v>1</v>
      </c>
    </row>
    <row r="25" spans="1:2">
      <c r="A25" s="143" t="s">
        <v>143</v>
      </c>
      <c r="B25" s="144">
        <v>16</v>
      </c>
    </row>
    <row r="26" spans="1:2">
      <c r="A26" s="143" t="s">
        <v>195</v>
      </c>
      <c r="B26" s="144">
        <v>1</v>
      </c>
    </row>
    <row r="27" spans="1:2">
      <c r="A27" s="143" t="s">
        <v>63</v>
      </c>
      <c r="B27" s="144">
        <v>5</v>
      </c>
    </row>
    <row r="28" spans="1:2">
      <c r="A28" s="143" t="s">
        <v>245</v>
      </c>
      <c r="B28" s="144">
        <v>3</v>
      </c>
    </row>
    <row r="29" spans="1:2">
      <c r="A29" s="143" t="s">
        <v>32</v>
      </c>
      <c r="B29" s="144">
        <v>6</v>
      </c>
    </row>
    <row r="30" spans="1:2">
      <c r="A30" s="143" t="s">
        <v>249</v>
      </c>
      <c r="B30" s="144">
        <v>12.5</v>
      </c>
    </row>
    <row r="31" spans="1:2">
      <c r="A31" s="143" t="s">
        <v>153</v>
      </c>
      <c r="B31" s="144">
        <v>3</v>
      </c>
    </row>
    <row r="32" spans="1:2">
      <c r="A32" s="143" t="s">
        <v>253</v>
      </c>
      <c r="B32" s="144">
        <v>14</v>
      </c>
    </row>
    <row r="33" spans="1:2">
      <c r="A33" s="143" t="s">
        <v>251</v>
      </c>
      <c r="B33" s="144">
        <v>6.5</v>
      </c>
    </row>
    <row r="34" spans="1:2">
      <c r="A34" s="143" t="s">
        <v>158</v>
      </c>
      <c r="B34" s="144">
        <v>2.5</v>
      </c>
    </row>
    <row r="35" spans="1:2">
      <c r="A35" s="143" t="s">
        <v>114</v>
      </c>
      <c r="B35" s="144">
        <v>3</v>
      </c>
    </row>
    <row r="36" spans="1:2">
      <c r="A36" s="143" t="s">
        <v>109</v>
      </c>
      <c r="B36" s="144">
        <v>11</v>
      </c>
    </row>
    <row r="37" spans="1:2">
      <c r="A37" s="143" t="s">
        <v>244</v>
      </c>
      <c r="B37" s="144">
        <v>1</v>
      </c>
    </row>
    <row r="38" spans="1:2">
      <c r="A38" s="143" t="s">
        <v>248</v>
      </c>
      <c r="B38" s="144">
        <v>3.5</v>
      </c>
    </row>
    <row r="39" spans="1:2">
      <c r="A39" s="143" t="s">
        <v>618</v>
      </c>
      <c r="B39" s="144"/>
    </row>
    <row r="40" spans="1:2">
      <c r="A40" s="145" t="s">
        <v>619</v>
      </c>
      <c r="B40" s="146">
        <v>324</v>
      </c>
    </row>
  </sheetData>
  <sheetProtection password="CF7A" sheet="1" objects="1" scenarios="1"/>
  <phoneticPr fontId="17" type="noConversion"/>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dimension ref="A1:R109"/>
  <sheetViews>
    <sheetView tabSelected="1" workbookViewId="0">
      <pane ySplit="2" topLeftCell="A50" activePane="bottomLeft" state="frozen"/>
      <selection pane="bottomLeft" activeCell="G105" sqref="G105"/>
    </sheetView>
  </sheetViews>
  <sheetFormatPr defaultRowHeight="30" customHeight="1"/>
  <cols>
    <col min="1" max="1" width="4.75" style="11" customWidth="1"/>
    <col min="2" max="2" width="7.75" style="11" customWidth="1"/>
    <col min="3" max="3" width="12.125" style="11" customWidth="1"/>
    <col min="4" max="4" width="9.5" style="11" customWidth="1"/>
    <col min="5" max="5" width="4.75" style="11" customWidth="1"/>
    <col min="6" max="6" width="17.375" style="11" customWidth="1"/>
    <col min="7" max="7" width="6.125" style="33" customWidth="1"/>
    <col min="8" max="8" width="15.75" style="11" customWidth="1"/>
    <col min="9" max="9" width="7.75" style="33" customWidth="1"/>
    <col min="10" max="10" width="5.375" style="33" customWidth="1"/>
    <col min="11" max="11" width="5.75" style="33" customWidth="1"/>
    <col min="12" max="12" width="8.25" style="11" customWidth="1"/>
    <col min="13" max="13" width="8.875" style="11" customWidth="1"/>
    <col min="14" max="14" width="12" style="11" customWidth="1"/>
    <col min="15" max="15" width="10.625" style="11" customWidth="1"/>
    <col min="16" max="16" width="13.5" style="11" customWidth="1"/>
    <col min="17" max="17" width="16.125" style="11" customWidth="1"/>
    <col min="18" max="18" width="4.5" style="11" customWidth="1"/>
    <col min="19" max="19" width="9" style="11"/>
    <col min="20" max="20" width="13.875" style="11" customWidth="1"/>
    <col min="21" max="21" width="9" style="11"/>
    <col min="22" max="22" width="12" style="11" customWidth="1"/>
    <col min="23" max="16384" width="9" style="11"/>
  </cols>
  <sheetData>
    <row r="1" spans="1:18" ht="30" customHeight="1">
      <c r="A1" s="148" t="s">
        <v>610</v>
      </c>
      <c r="B1" s="148"/>
      <c r="C1" s="148"/>
      <c r="D1" s="148"/>
      <c r="E1" s="148"/>
      <c r="F1" s="148"/>
      <c r="G1" s="148"/>
      <c r="H1" s="148"/>
      <c r="I1" s="148"/>
      <c r="J1" s="148"/>
      <c r="K1" s="148"/>
      <c r="L1" s="148"/>
      <c r="M1" s="148"/>
      <c r="N1" s="148"/>
      <c r="O1" s="148"/>
      <c r="P1" s="148"/>
      <c r="Q1" s="148"/>
    </row>
    <row r="2" spans="1:18" s="33" customFormat="1" ht="30" customHeight="1">
      <c r="A2" s="123" t="s">
        <v>415</v>
      </c>
      <c r="B2" s="129" t="s">
        <v>409</v>
      </c>
      <c r="C2" s="123" t="s">
        <v>412</v>
      </c>
      <c r="D2" s="123" t="s">
        <v>448</v>
      </c>
      <c r="E2" s="123" t="s">
        <v>411</v>
      </c>
      <c r="F2" s="123" t="s">
        <v>410</v>
      </c>
      <c r="G2" s="90" t="s">
        <v>413</v>
      </c>
      <c r="H2" s="90" t="s">
        <v>414</v>
      </c>
      <c r="I2" s="124" t="s">
        <v>414</v>
      </c>
      <c r="J2" s="90" t="s">
        <v>446</v>
      </c>
      <c r="K2" s="124" t="s">
        <v>447</v>
      </c>
      <c r="L2" s="123" t="s">
        <v>416</v>
      </c>
      <c r="M2" s="123" t="s">
        <v>417</v>
      </c>
      <c r="N2" s="123" t="s">
        <v>418</v>
      </c>
      <c r="O2" s="123" t="s">
        <v>419</v>
      </c>
      <c r="P2" s="124" t="s">
        <v>307</v>
      </c>
      <c r="Q2" s="123" t="s">
        <v>480</v>
      </c>
      <c r="R2" s="124"/>
    </row>
    <row r="3" spans="1:18" ht="30" customHeight="1">
      <c r="A3" s="91" t="s">
        <v>273</v>
      </c>
      <c r="B3" s="93">
        <v>201305</v>
      </c>
      <c r="C3" s="88" t="str">
        <f>VLOOKUP(B3,总!B:T,7,0)</f>
        <v>精品资源共享课</v>
      </c>
      <c r="D3" s="88" t="s">
        <v>609</v>
      </c>
      <c r="E3" s="88" t="str">
        <f>VLOOKUP(B3,总!B:T,6,0)</f>
        <v>校级</v>
      </c>
      <c r="F3" s="88" t="str">
        <f>VLOOKUP(B3,总!B:T,3,0)</f>
        <v>遗传学</v>
      </c>
      <c r="G3" s="123" t="str">
        <f>VLOOKUP(B3,总!B:T,4,0)</f>
        <v>钱晓薇</v>
      </c>
      <c r="H3" s="88" t="str">
        <f>VLOOKUP(B3,总!B:T,8,0)</f>
        <v>林国栋、葛世玫</v>
      </c>
      <c r="I3" s="124" t="s">
        <v>52</v>
      </c>
      <c r="J3" s="123">
        <f>VLOOKUP(D3,计分标准!A:AA,MATCH(E3,计分标准!$A$3:$AA$3,0),0)</f>
        <v>10</v>
      </c>
      <c r="K3" s="124">
        <v>10</v>
      </c>
      <c r="L3" s="88" t="str">
        <f>VLOOKUP(B3,总!B:T,10,0)</f>
        <v>2013.9.16</v>
      </c>
      <c r="M3" s="88" t="str">
        <f>VLOOKUP(B3,总!B:T,11,0)</f>
        <v>2016.11.30</v>
      </c>
      <c r="N3" s="88" t="str">
        <f>VLOOKUP(B3,总!B:T,14,0)</f>
        <v>温大行政〔2013〕140号</v>
      </c>
      <c r="O3" s="88" t="str">
        <f>VLOOKUP(B3,总!B:T,17,0)</f>
        <v>温大行政〔2016〕256号</v>
      </c>
      <c r="P3" s="127" t="s">
        <v>624</v>
      </c>
      <c r="Q3" s="88" t="str">
        <f>VLOOKUP(D3,计分标准!A:AA,27,0)</f>
        <v>精品课程有效期为4年</v>
      </c>
      <c r="R3" s="88"/>
    </row>
    <row r="4" spans="1:18" ht="30" customHeight="1">
      <c r="A4" s="91" t="s">
        <v>25</v>
      </c>
      <c r="B4" s="93">
        <v>201306</v>
      </c>
      <c r="C4" s="88" t="str">
        <f>VLOOKUP(B4,总!B:T,7,0)</f>
        <v>精品资源共享课</v>
      </c>
      <c r="D4" s="88" t="s">
        <v>625</v>
      </c>
      <c r="E4" s="88" t="str">
        <f>VLOOKUP(B4,总!B:T,6,0)</f>
        <v>校级</v>
      </c>
      <c r="F4" s="88" t="str">
        <f>VLOOKUP(B4,总!B:T,3,0)</f>
        <v>中学生物教学论</v>
      </c>
      <c r="G4" s="123" t="str">
        <f>VLOOKUP(B4,总!B:T,4,0)</f>
        <v>林国栋</v>
      </c>
      <c r="H4" s="88" t="str">
        <f>VLOOKUP(B4,总!B:T,8,0)</f>
        <v>南旭阳、吴明江、董新姣、钱晓薇</v>
      </c>
      <c r="I4" s="124" t="s">
        <v>626</v>
      </c>
      <c r="J4" s="123">
        <f>VLOOKUP(D4,计分标准!A:AA,MATCH(E4,计分标准!$A$3:$AA$3,0),0)</f>
        <v>10</v>
      </c>
      <c r="K4" s="124">
        <v>10</v>
      </c>
      <c r="L4" s="88" t="str">
        <f>VLOOKUP(B4,总!B:T,10,0)</f>
        <v>2013.9.16</v>
      </c>
      <c r="M4" s="88" t="str">
        <f>VLOOKUP(B4,总!B:T,11,0)</f>
        <v>2016.11.30</v>
      </c>
      <c r="N4" s="88" t="str">
        <f>VLOOKUP(B4,总!B:T,14,0)</f>
        <v>温大行政〔2013〕140号</v>
      </c>
      <c r="O4" s="88" t="str">
        <f>VLOOKUP(B4,总!B:T,17,0)</f>
        <v>温大行政〔2016〕256号</v>
      </c>
      <c r="P4" s="127" t="s">
        <v>624</v>
      </c>
      <c r="Q4" s="88" t="str">
        <f>VLOOKUP(D4,计分标准!A:AA,27,0)</f>
        <v>精品课程有效期为4年</v>
      </c>
      <c r="R4" s="88"/>
    </row>
    <row r="5" spans="1:18" ht="30" customHeight="1">
      <c r="A5" s="91" t="s">
        <v>30</v>
      </c>
      <c r="B5" s="93">
        <v>201404</v>
      </c>
      <c r="C5" s="88" t="str">
        <f>VLOOKUP(B5,总!B:T,7,0)</f>
        <v>精品资源共享课</v>
      </c>
      <c r="D5" s="88" t="s">
        <v>625</v>
      </c>
      <c r="E5" s="88" t="str">
        <f>VLOOKUP(B5,总!B:T,6,0)</f>
        <v>校级</v>
      </c>
      <c r="F5" s="88" t="str">
        <f>VLOOKUP(B5,总!B:T,3,0)</f>
        <v>生物化学</v>
      </c>
      <c r="G5" s="123" t="str">
        <f>VLOOKUP(B5,总!B:T,4,0)</f>
        <v>吴明江</v>
      </c>
      <c r="H5" s="88" t="str">
        <f>VLOOKUP(B5,总!B:T,8,0)</f>
        <v>廖志勇、张旭、于萍、郑蔚虹、杨海龙</v>
      </c>
      <c r="I5" s="124" t="s">
        <v>627</v>
      </c>
      <c r="J5" s="123">
        <f>VLOOKUP(D5,计分标准!A:AA,MATCH(E5,计分标准!$A$3:$AA$3,0),0)</f>
        <v>10</v>
      </c>
      <c r="K5" s="134">
        <v>3</v>
      </c>
      <c r="L5" s="88" t="str">
        <f>VLOOKUP(B5,总!B:T,10,0)</f>
        <v>2014.12.18</v>
      </c>
      <c r="M5" s="88">
        <f>VLOOKUP(B5,总!B:T,11,0)</f>
        <v>0</v>
      </c>
      <c r="N5" s="88" t="str">
        <f>VLOOKUP(B5,总!B:T,14,0)</f>
        <v>温大行政〔2014〕262号</v>
      </c>
      <c r="O5" s="88">
        <f>VLOOKUP(B5,总!B:T,17,0)</f>
        <v>0</v>
      </c>
      <c r="P5" s="127"/>
      <c r="Q5" s="88" t="str">
        <f>VLOOKUP(D5,计分标准!A:AA,27,0)</f>
        <v>精品课程有效期为4年</v>
      </c>
      <c r="R5" s="123">
        <v>1</v>
      </c>
    </row>
    <row r="6" spans="1:18" ht="30" customHeight="1">
      <c r="A6" s="91" t="s">
        <v>30</v>
      </c>
      <c r="B6" s="93">
        <v>201404</v>
      </c>
      <c r="C6" s="88" t="str">
        <f>VLOOKUP(B6,总!B:T,7,0)</f>
        <v>精品资源共享课</v>
      </c>
      <c r="D6" s="88" t="s">
        <v>625</v>
      </c>
      <c r="E6" s="88" t="str">
        <f>VLOOKUP(B6,总!B:T,6,0)</f>
        <v>校级</v>
      </c>
      <c r="F6" s="88" t="str">
        <f>VLOOKUP(B6,总!B:T,3,0)</f>
        <v>生物化学</v>
      </c>
      <c r="G6" s="123" t="str">
        <f>VLOOKUP(B6,总!B:T,4,0)</f>
        <v>吴明江</v>
      </c>
      <c r="H6" s="88" t="str">
        <f>VLOOKUP(B6,总!B:T,8,0)</f>
        <v>廖志勇、张旭、于萍、郑蔚虹、杨海龙</v>
      </c>
      <c r="I6" s="135" t="s">
        <v>628</v>
      </c>
      <c r="J6" s="123">
        <f>VLOOKUP(D6,计分标准!A:AA,MATCH(E6,计分标准!$A$3:$AA$3,0),0)</f>
        <v>10</v>
      </c>
      <c r="K6" s="134">
        <v>3</v>
      </c>
      <c r="L6" s="88" t="str">
        <f>VLOOKUP(B6,总!B:T,10,0)</f>
        <v>2014.12.18</v>
      </c>
      <c r="M6" s="88">
        <f>VLOOKUP(B6,总!B:T,11,0)</f>
        <v>0</v>
      </c>
      <c r="N6" s="88" t="str">
        <f>VLOOKUP(B6,总!B:T,14,0)</f>
        <v>温大行政〔2014〕262号</v>
      </c>
      <c r="O6" s="88">
        <f>VLOOKUP(B6,总!B:T,17,0)</f>
        <v>0</v>
      </c>
      <c r="P6" s="127"/>
      <c r="Q6" s="88" t="str">
        <f>VLOOKUP(D6,计分标准!A:AA,27,0)</f>
        <v>精品课程有效期为4年</v>
      </c>
      <c r="R6" s="123">
        <v>1</v>
      </c>
    </row>
    <row r="7" spans="1:18" ht="30" customHeight="1">
      <c r="A7" s="91" t="s">
        <v>30</v>
      </c>
      <c r="B7" s="93">
        <v>201404</v>
      </c>
      <c r="C7" s="88" t="str">
        <f>VLOOKUP(B7,总!B:T,7,0)</f>
        <v>精品资源共享课</v>
      </c>
      <c r="D7" s="88" t="s">
        <v>625</v>
      </c>
      <c r="E7" s="88" t="str">
        <f>VLOOKUP(B7,总!B:T,6,0)</f>
        <v>校级</v>
      </c>
      <c r="F7" s="88" t="str">
        <f>VLOOKUP(B7,总!B:T,3,0)</f>
        <v>生物化学</v>
      </c>
      <c r="G7" s="123" t="str">
        <f>VLOOKUP(B7,总!B:T,4,0)</f>
        <v>吴明江</v>
      </c>
      <c r="H7" s="88" t="str">
        <f>VLOOKUP(B7,总!B:T,8,0)</f>
        <v>廖志勇、张旭、于萍、郑蔚虹、杨海龙</v>
      </c>
      <c r="I7" s="135" t="s">
        <v>629</v>
      </c>
      <c r="J7" s="123">
        <f>VLOOKUP(D7,计分标准!A:AA,MATCH(E7,计分标准!$A$3:$AA$3,0),0)</f>
        <v>10</v>
      </c>
      <c r="K7" s="134">
        <v>2</v>
      </c>
      <c r="L7" s="88" t="str">
        <f>VLOOKUP(B7,总!B:T,10,0)</f>
        <v>2014.12.18</v>
      </c>
      <c r="M7" s="88">
        <f>VLOOKUP(B7,总!B:T,11,0)</f>
        <v>0</v>
      </c>
      <c r="N7" s="88" t="str">
        <f>VLOOKUP(B7,总!B:T,14,0)</f>
        <v>温大行政〔2014〕262号</v>
      </c>
      <c r="O7" s="88">
        <f>VLOOKUP(B7,总!B:T,17,0)</f>
        <v>0</v>
      </c>
      <c r="P7" s="127"/>
      <c r="Q7" s="88" t="str">
        <f>VLOOKUP(D7,计分标准!A:AA,27,0)</f>
        <v>精品课程有效期为4年</v>
      </c>
      <c r="R7" s="123">
        <v>1</v>
      </c>
    </row>
    <row r="8" spans="1:18" ht="30" customHeight="1">
      <c r="A8" s="91" t="s">
        <v>30</v>
      </c>
      <c r="B8" s="93">
        <v>201404</v>
      </c>
      <c r="C8" s="88" t="str">
        <f>VLOOKUP(B8,总!B:T,7,0)</f>
        <v>精品资源共享课</v>
      </c>
      <c r="D8" s="88" t="s">
        <v>625</v>
      </c>
      <c r="E8" s="88" t="str">
        <f>VLOOKUP(B8,总!B:T,6,0)</f>
        <v>校级</v>
      </c>
      <c r="F8" s="88" t="str">
        <f>VLOOKUP(B8,总!B:T,3,0)</f>
        <v>生物化学</v>
      </c>
      <c r="G8" s="123" t="str">
        <f>VLOOKUP(B8,总!B:T,4,0)</f>
        <v>吴明江</v>
      </c>
      <c r="H8" s="88" t="str">
        <f>VLOOKUP(B8,总!B:T,8,0)</f>
        <v>廖志勇、张旭、于萍、郑蔚虹、杨海龙</v>
      </c>
      <c r="I8" s="135" t="s">
        <v>630</v>
      </c>
      <c r="J8" s="123">
        <f>VLOOKUP(D8,计分标准!A:AA,MATCH(E8,计分标准!$A$3:$AA$3,0),0)</f>
        <v>10</v>
      </c>
      <c r="K8" s="134">
        <v>2</v>
      </c>
      <c r="L8" s="88" t="str">
        <f>VLOOKUP(B8,总!B:T,10,0)</f>
        <v>2014.12.18</v>
      </c>
      <c r="M8" s="88">
        <f>VLOOKUP(B8,总!B:T,11,0)</f>
        <v>0</v>
      </c>
      <c r="N8" s="88" t="str">
        <f>VLOOKUP(B8,总!B:T,14,0)</f>
        <v>温大行政〔2014〕262号</v>
      </c>
      <c r="O8" s="88">
        <f>VLOOKUP(B8,总!B:T,17,0)</f>
        <v>0</v>
      </c>
      <c r="P8" s="127"/>
      <c r="Q8" s="88" t="str">
        <f>VLOOKUP(D8,计分标准!A:AA,27,0)</f>
        <v>精品课程有效期为4年</v>
      </c>
      <c r="R8" s="123">
        <v>1</v>
      </c>
    </row>
    <row r="9" spans="1:18" ht="30" customHeight="1">
      <c r="A9" s="91" t="s">
        <v>34</v>
      </c>
      <c r="B9" s="93">
        <v>201407</v>
      </c>
      <c r="C9" s="88" t="str">
        <f>VLOOKUP(B9,总!B:T,7,0)</f>
        <v>教学改革项目</v>
      </c>
      <c r="D9" s="88" t="s">
        <v>449</v>
      </c>
      <c r="E9" s="88" t="str">
        <f>VLOOKUP(B9,总!B:T,6,0)</f>
        <v>校级一般</v>
      </c>
      <c r="F9" s="88" t="str">
        <f>VLOOKUP(B9,总!B:T,3,0)</f>
        <v>适应高素质应用型人才培养的水污染控制工程实践教学模式探索与创新</v>
      </c>
      <c r="G9" s="123" t="str">
        <f>VLOOKUP(B9,总!B:T,4,0)</f>
        <v>肖继波</v>
      </c>
      <c r="H9" s="88" t="str">
        <f>VLOOKUP(B9,总!B:T,8,0)</f>
        <v>李军,王奇,崔灵周</v>
      </c>
      <c r="I9" s="124" t="s">
        <v>631</v>
      </c>
      <c r="J9" s="123">
        <f>VLOOKUP(D9,计分标准!A:AA,MATCH(E9,计分标准!$A$3:$AA$3,0),0)</f>
        <v>10</v>
      </c>
      <c r="K9" s="124">
        <v>5</v>
      </c>
      <c r="L9" s="88" t="str">
        <f>VLOOKUP(B9,总!B:T,10,0)</f>
        <v>2014.6.17</v>
      </c>
      <c r="M9" s="88" t="str">
        <f>VLOOKUP(B9,总!B:T,11,0)</f>
        <v>2016.11.28</v>
      </c>
      <c r="N9" s="88" t="str">
        <f>VLOOKUP(B9,总!B:T,14,0)</f>
        <v>温大行政〔2014〕150号</v>
      </c>
      <c r="O9" s="88" t="str">
        <f>VLOOKUP(B9,总!B:T,17,0)</f>
        <v>温大行政〔2016〕253号</v>
      </c>
      <c r="P9" s="127" t="s">
        <v>632</v>
      </c>
      <c r="Q9" s="88" t="str">
        <f>VLOOKUP(D9,计分标准!A:AA,27,0)</f>
        <v>项目总业绩分在实施周期内按年均平分</v>
      </c>
      <c r="R9" s="88"/>
    </row>
    <row r="10" spans="1:18" ht="30" customHeight="1">
      <c r="A10" s="91" t="s">
        <v>39</v>
      </c>
      <c r="B10" s="93">
        <v>201502</v>
      </c>
      <c r="C10" s="88" t="str">
        <f>VLOOKUP(B10,总!B:T,7,0)</f>
        <v>教学改革项目</v>
      </c>
      <c r="D10" s="88" t="s">
        <v>449</v>
      </c>
      <c r="E10" s="88" t="str">
        <f>VLOOKUP(B10,总!B:T,6,0)</f>
        <v>校级一般</v>
      </c>
      <c r="F10" s="88" t="str">
        <f>VLOOKUP(B10,总!B:T,3,0)</f>
        <v>基于反思性概念学习的植物学课堂教学改革研究</v>
      </c>
      <c r="G10" s="123" t="str">
        <f>VLOOKUP(B10,总!B:T,4,0)</f>
        <v>敖成齐</v>
      </c>
      <c r="H10" s="88" t="str">
        <f>VLOOKUP(B10,总!B:T,8,0)</f>
        <v>陶月良、张楚</v>
      </c>
      <c r="I10" s="124" t="s">
        <v>633</v>
      </c>
      <c r="J10" s="123">
        <f>VLOOKUP(D10,计分标准!A:AA,MATCH(E10,计分标准!$A$3:$AA$3,0),0)</f>
        <v>10</v>
      </c>
      <c r="K10" s="124">
        <v>5</v>
      </c>
      <c r="L10" s="88" t="str">
        <f>VLOOKUP(B10,总!B:T,10,0)</f>
        <v>2015.11.25</v>
      </c>
      <c r="M10" s="88">
        <f>VLOOKUP(B10,总!B:T,11,0)</f>
        <v>0</v>
      </c>
      <c r="N10" s="88" t="str">
        <f>VLOOKUP(B10,总!B:T,14,0)</f>
        <v>温大行政〔2015〕208号</v>
      </c>
      <c r="O10" s="88">
        <f>VLOOKUP(B10,总!B:T,17,0)</f>
        <v>0</v>
      </c>
      <c r="P10" s="127" t="s">
        <v>632</v>
      </c>
      <c r="Q10" s="88" t="str">
        <f>VLOOKUP(D10,计分标准!A:AA,27,0)</f>
        <v>项目总业绩分在实施周期内按年均平分</v>
      </c>
      <c r="R10" s="88"/>
    </row>
    <row r="11" spans="1:18" ht="30" customHeight="1">
      <c r="A11" s="91" t="s">
        <v>42</v>
      </c>
      <c r="B11" s="93">
        <v>201503</v>
      </c>
      <c r="C11" s="88" t="str">
        <f>VLOOKUP(B11,总!B:T,7,0)</f>
        <v>教学改革项目</v>
      </c>
      <c r="D11" s="88" t="s">
        <v>449</v>
      </c>
      <c r="E11" s="88" t="str">
        <f>VLOOKUP(B11,总!B:T,6,0)</f>
        <v>校级一般</v>
      </c>
      <c r="F11" s="88" t="str">
        <f>VLOOKUP(B11,总!B:T,3,0)</f>
        <v>以导则与案例为主导的环境评价课程教学改革</v>
      </c>
      <c r="G11" s="123" t="str">
        <f>VLOOKUP(B11,总!B:T,4,0)</f>
        <v>柯强</v>
      </c>
      <c r="H11" s="88" t="str">
        <f>VLOOKUP(B11,总!B:T,8,0)</f>
        <v>王奇、王传花、金展</v>
      </c>
      <c r="I11" s="124" t="s">
        <v>634</v>
      </c>
      <c r="J11" s="123">
        <f>VLOOKUP(D11,计分标准!A:AA,MATCH(E11,计分标准!$A$3:$AA$3,0),0)</f>
        <v>10</v>
      </c>
      <c r="K11" s="124">
        <v>2</v>
      </c>
      <c r="L11" s="88" t="str">
        <f>VLOOKUP(B11,总!B:T,10,0)</f>
        <v>2015.11.25</v>
      </c>
      <c r="M11" s="88">
        <f>VLOOKUP(B11,总!B:T,11,0)</f>
        <v>0</v>
      </c>
      <c r="N11" s="88" t="str">
        <f>VLOOKUP(B11,总!B:T,14,0)</f>
        <v>温大行政〔2015〕208号</v>
      </c>
      <c r="O11" s="88">
        <f>VLOOKUP(B11,总!B:T,17,0)</f>
        <v>0</v>
      </c>
      <c r="P11" s="127" t="s">
        <v>635</v>
      </c>
      <c r="Q11" s="88" t="str">
        <f>VLOOKUP(D11,计分标准!A:AA,27,0)</f>
        <v>项目总业绩分在实施周期内按年均平分</v>
      </c>
      <c r="R11" s="88"/>
    </row>
    <row r="12" spans="1:18" ht="30" customHeight="1">
      <c r="A12" s="91" t="s">
        <v>42</v>
      </c>
      <c r="B12" s="93">
        <v>201503</v>
      </c>
      <c r="C12" s="88" t="str">
        <f>VLOOKUP(B12,总!B:T,7,0)</f>
        <v>教学改革项目</v>
      </c>
      <c r="D12" s="88" t="s">
        <v>449</v>
      </c>
      <c r="E12" s="88" t="str">
        <f>VLOOKUP(B12,总!B:T,6,0)</f>
        <v>校级一般</v>
      </c>
      <c r="F12" s="88" t="str">
        <f>VLOOKUP(B12,总!B:T,3,0)</f>
        <v>以导则与案例为主导的环境评价课程教学改革</v>
      </c>
      <c r="G12" s="123" t="str">
        <f>VLOOKUP(B12,总!B:T,4,0)</f>
        <v>柯强</v>
      </c>
      <c r="H12" s="88" t="str">
        <f>VLOOKUP(B12,总!B:T,8,0)</f>
        <v>王奇、王传花、金展</v>
      </c>
      <c r="I12" s="124" t="s">
        <v>636</v>
      </c>
      <c r="J12" s="123">
        <f>VLOOKUP(D12,计分标准!A:AA,MATCH(E12,计分标准!$A$3:$AA$3,0),0)</f>
        <v>10</v>
      </c>
      <c r="K12" s="124">
        <v>1.5</v>
      </c>
      <c r="L12" s="88" t="str">
        <f>VLOOKUP(B12,总!B:T,10,0)</f>
        <v>2015.11.25</v>
      </c>
      <c r="M12" s="88">
        <f>VLOOKUP(B12,总!B:T,11,0)</f>
        <v>0</v>
      </c>
      <c r="N12" s="88" t="str">
        <f>VLOOKUP(B12,总!B:T,14,0)</f>
        <v>温大行政〔2015〕208号</v>
      </c>
      <c r="O12" s="88">
        <f>VLOOKUP(B12,总!B:T,17,0)</f>
        <v>0</v>
      </c>
      <c r="P12" s="127" t="s">
        <v>635</v>
      </c>
      <c r="Q12" s="88" t="str">
        <f>VLOOKUP(D12,计分标准!A:AA,27,0)</f>
        <v>项目总业绩分在实施周期内按年均平分</v>
      </c>
      <c r="R12" s="88"/>
    </row>
    <row r="13" spans="1:18" ht="30" customHeight="1">
      <c r="A13" s="91" t="s">
        <v>42</v>
      </c>
      <c r="B13" s="93">
        <v>201503</v>
      </c>
      <c r="C13" s="88" t="str">
        <f>VLOOKUP(B13,总!B:T,7,0)</f>
        <v>教学改革项目</v>
      </c>
      <c r="D13" s="88" t="s">
        <v>449</v>
      </c>
      <c r="E13" s="88" t="str">
        <f>VLOOKUP(B13,总!B:T,6,0)</f>
        <v>校级一般</v>
      </c>
      <c r="F13" s="88" t="str">
        <f>VLOOKUP(B13,总!B:T,3,0)</f>
        <v>以导则与案例为主导的环境评价课程教学改革</v>
      </c>
      <c r="G13" s="123" t="str">
        <f>VLOOKUP(B13,总!B:T,4,0)</f>
        <v>柯强</v>
      </c>
      <c r="H13" s="88" t="str">
        <f>VLOOKUP(B13,总!B:T,8,0)</f>
        <v>王奇、王传花、金展</v>
      </c>
      <c r="I13" s="124" t="s">
        <v>637</v>
      </c>
      <c r="J13" s="123">
        <f>VLOOKUP(D13,计分标准!A:AA,MATCH(E13,计分标准!$A$3:$AA$3,0),0)</f>
        <v>10</v>
      </c>
      <c r="K13" s="124">
        <v>1</v>
      </c>
      <c r="L13" s="88" t="str">
        <f>VLOOKUP(B13,总!B:T,10,0)</f>
        <v>2015.11.25</v>
      </c>
      <c r="M13" s="88">
        <f>VLOOKUP(B13,总!B:T,11,0)</f>
        <v>0</v>
      </c>
      <c r="N13" s="88" t="str">
        <f>VLOOKUP(B13,总!B:T,14,0)</f>
        <v>温大行政〔2015〕208号</v>
      </c>
      <c r="O13" s="88">
        <f>VLOOKUP(B13,总!B:T,17,0)</f>
        <v>0</v>
      </c>
      <c r="P13" s="127" t="s">
        <v>635</v>
      </c>
      <c r="Q13" s="88" t="str">
        <f>VLOOKUP(D13,计分标准!A:AA,27,0)</f>
        <v>项目总业绩分在实施周期内按年均平分</v>
      </c>
      <c r="R13" s="88"/>
    </row>
    <row r="14" spans="1:18" ht="30" customHeight="1">
      <c r="A14" s="91" t="s">
        <v>42</v>
      </c>
      <c r="B14" s="93">
        <v>201503</v>
      </c>
      <c r="C14" s="88" t="str">
        <f>VLOOKUP(B14,总!B:T,7,0)</f>
        <v>教学改革项目</v>
      </c>
      <c r="D14" s="88" t="s">
        <v>449</v>
      </c>
      <c r="E14" s="88" t="str">
        <f>VLOOKUP(B14,总!B:T,6,0)</f>
        <v>校级一般</v>
      </c>
      <c r="F14" s="88" t="str">
        <f>VLOOKUP(B14,总!B:T,3,0)</f>
        <v>以导则与案例为主导的环境评价课程教学改革</v>
      </c>
      <c r="G14" s="123" t="str">
        <f>VLOOKUP(B14,总!B:T,4,0)</f>
        <v>柯强</v>
      </c>
      <c r="H14" s="88" t="str">
        <f>VLOOKUP(B14,总!B:T,8,0)</f>
        <v>王奇、王传花、金展</v>
      </c>
      <c r="I14" s="124" t="s">
        <v>638</v>
      </c>
      <c r="J14" s="123">
        <f>VLOOKUP(D14,计分标准!A:AA,MATCH(E14,计分标准!$A$3:$AA$3,0),0)</f>
        <v>10</v>
      </c>
      <c r="K14" s="124">
        <v>0.5</v>
      </c>
      <c r="L14" s="88" t="str">
        <f>VLOOKUP(B14,总!B:T,10,0)</f>
        <v>2015.11.25</v>
      </c>
      <c r="M14" s="88">
        <f>VLOOKUP(B14,总!B:T,11,0)</f>
        <v>0</v>
      </c>
      <c r="N14" s="88" t="str">
        <f>VLOOKUP(B14,总!B:T,14,0)</f>
        <v>温大行政〔2015〕208号</v>
      </c>
      <c r="O14" s="88">
        <f>VLOOKUP(B14,总!B:T,17,0)</f>
        <v>0</v>
      </c>
      <c r="P14" s="127" t="s">
        <v>635</v>
      </c>
      <c r="Q14" s="88" t="str">
        <f>VLOOKUP(D14,计分标准!A:AA,27,0)</f>
        <v>项目总业绩分在实施周期内按年均平分</v>
      </c>
      <c r="R14" s="88"/>
    </row>
    <row r="15" spans="1:18" s="86" customFormat="1" ht="30" customHeight="1">
      <c r="A15" s="91" t="s">
        <v>46</v>
      </c>
      <c r="B15" s="93">
        <v>201504</v>
      </c>
      <c r="C15" s="92" t="str">
        <f>VLOOKUP(B15,总!B:T,7,0)</f>
        <v>教学改革项目</v>
      </c>
      <c r="D15" s="92" t="s">
        <v>449</v>
      </c>
      <c r="E15" s="92" t="str">
        <f>VLOOKUP(B15,总!B:T,6,0)</f>
        <v>校级一般</v>
      </c>
      <c r="F15" s="92" t="str">
        <f>VLOOKUP(B15,总!B:T,3,0)</f>
        <v>生物技术专业专业实习改革的初步探索</v>
      </c>
      <c r="G15" s="125" t="str">
        <f>VLOOKUP(B15,总!B:T,4,0)</f>
        <v>周茂洪</v>
      </c>
      <c r="H15" s="92" t="str">
        <f>VLOOKUP(B15,总!B:T,8,0)</f>
        <v>杨海龙、赵肖为、周峙苗、邹慧熙</v>
      </c>
      <c r="I15" s="126" t="s">
        <v>639</v>
      </c>
      <c r="J15" s="123">
        <f>VLOOKUP(D15,计分标准!A:AA,MATCH(E15,计分标准!$A$3:$AA$3,0),0)</f>
        <v>10</v>
      </c>
      <c r="K15" s="126">
        <v>1</v>
      </c>
      <c r="L15" s="92" t="str">
        <f>VLOOKUP(B15,总!B:T,10,0)</f>
        <v>2015.11.25</v>
      </c>
      <c r="M15" s="88">
        <f>VLOOKUP(B15,总!B:T,11,0)</f>
        <v>0</v>
      </c>
      <c r="N15" s="92" t="str">
        <f>VLOOKUP(B15,总!B:T,14,0)</f>
        <v>温大行政〔2015〕208号</v>
      </c>
      <c r="O15" s="88">
        <f>VLOOKUP(B15,总!B:T,17,0)</f>
        <v>0</v>
      </c>
      <c r="P15" s="127" t="s">
        <v>640</v>
      </c>
      <c r="Q15" s="92" t="str">
        <f>VLOOKUP(D15,计分标准!A:AA,27,0)</f>
        <v>项目总业绩分在实施周期内按年均平分</v>
      </c>
      <c r="R15" s="92"/>
    </row>
    <row r="16" spans="1:18" s="86" customFormat="1" ht="30" customHeight="1">
      <c r="A16" s="91" t="s">
        <v>46</v>
      </c>
      <c r="B16" s="93">
        <v>201504</v>
      </c>
      <c r="C16" s="92" t="str">
        <f>VLOOKUP(B16,总!B:T,7,0)</f>
        <v>教学改革项目</v>
      </c>
      <c r="D16" s="92" t="s">
        <v>449</v>
      </c>
      <c r="E16" s="92" t="str">
        <f>VLOOKUP(B16,总!B:T,6,0)</f>
        <v>校级一般</v>
      </c>
      <c r="F16" s="92" t="str">
        <f>VLOOKUP(B16,总!B:T,3,0)</f>
        <v>生物技术专业专业实习改革的初步探索</v>
      </c>
      <c r="G16" s="125" t="str">
        <f>VLOOKUP(B16,总!B:T,4,0)</f>
        <v>周茂洪</v>
      </c>
      <c r="H16" s="92" t="str">
        <f>VLOOKUP(B16,总!B:T,8,0)</f>
        <v>杨海龙、赵肖为、周峙苗、邹慧熙</v>
      </c>
      <c r="I16" s="126" t="s">
        <v>641</v>
      </c>
      <c r="J16" s="123">
        <f>VLOOKUP(D16,计分标准!A:AA,MATCH(E16,计分标准!$A$3:$AA$3,0),0)</f>
        <v>10</v>
      </c>
      <c r="K16" s="126">
        <v>1</v>
      </c>
      <c r="L16" s="92" t="str">
        <f>VLOOKUP(B16,总!B:T,10,0)</f>
        <v>2015.11.25</v>
      </c>
      <c r="M16" s="88">
        <f>VLOOKUP(B16,总!B:T,11,0)</f>
        <v>0</v>
      </c>
      <c r="N16" s="92" t="str">
        <f>VLOOKUP(B16,总!B:T,14,0)</f>
        <v>温大行政〔2015〕208号</v>
      </c>
      <c r="O16" s="88">
        <f>VLOOKUP(B16,总!B:T,17,0)</f>
        <v>0</v>
      </c>
      <c r="P16" s="127" t="s">
        <v>640</v>
      </c>
      <c r="Q16" s="92" t="str">
        <f>VLOOKUP(D16,计分标准!A:AA,27,0)</f>
        <v>项目总业绩分在实施周期内按年均平分</v>
      </c>
      <c r="R16" s="92"/>
    </row>
    <row r="17" spans="1:18" s="86" customFormat="1" ht="30" customHeight="1">
      <c r="A17" s="91" t="s">
        <v>46</v>
      </c>
      <c r="B17" s="93">
        <v>201504</v>
      </c>
      <c r="C17" s="92" t="str">
        <f>VLOOKUP(B17,总!B:T,7,0)</f>
        <v>教学改革项目</v>
      </c>
      <c r="D17" s="92" t="s">
        <v>449</v>
      </c>
      <c r="E17" s="92" t="str">
        <f>VLOOKUP(B17,总!B:T,6,0)</f>
        <v>校级一般</v>
      </c>
      <c r="F17" s="92" t="str">
        <f>VLOOKUP(B17,总!B:T,3,0)</f>
        <v>生物技术专业专业实习改革的初步探索</v>
      </c>
      <c r="G17" s="125" t="str">
        <f>VLOOKUP(B17,总!B:T,4,0)</f>
        <v>周茂洪</v>
      </c>
      <c r="H17" s="92" t="str">
        <f>VLOOKUP(B17,总!B:T,8,0)</f>
        <v>杨海龙、赵肖为、周峙苗、邹慧熙</v>
      </c>
      <c r="I17" s="126" t="s">
        <v>642</v>
      </c>
      <c r="J17" s="123">
        <f>VLOOKUP(D17,计分标准!A:AA,MATCH(E17,计分标准!$A$3:$AA$3,0),0)</f>
        <v>10</v>
      </c>
      <c r="K17" s="126">
        <v>1</v>
      </c>
      <c r="L17" s="92" t="str">
        <f>VLOOKUP(B17,总!B:T,10,0)</f>
        <v>2015.11.25</v>
      </c>
      <c r="M17" s="88">
        <f>VLOOKUP(B17,总!B:T,11,0)</f>
        <v>0</v>
      </c>
      <c r="N17" s="92" t="str">
        <f>VLOOKUP(B17,总!B:T,14,0)</f>
        <v>温大行政〔2015〕208号</v>
      </c>
      <c r="O17" s="88">
        <f>VLOOKUP(B17,总!B:T,17,0)</f>
        <v>0</v>
      </c>
      <c r="P17" s="127" t="s">
        <v>640</v>
      </c>
      <c r="Q17" s="92" t="str">
        <f>VLOOKUP(D17,计分标准!A:AA,27,0)</f>
        <v>项目总业绩分在实施周期内按年均平分</v>
      </c>
      <c r="R17" s="92"/>
    </row>
    <row r="18" spans="1:18" s="86" customFormat="1" ht="30" customHeight="1">
      <c r="A18" s="91" t="s">
        <v>46</v>
      </c>
      <c r="B18" s="93">
        <v>201504</v>
      </c>
      <c r="C18" s="92" t="str">
        <f>VLOOKUP(B18,总!B:T,7,0)</f>
        <v>教学改革项目</v>
      </c>
      <c r="D18" s="92" t="s">
        <v>449</v>
      </c>
      <c r="E18" s="92" t="str">
        <f>VLOOKUP(B18,总!B:T,6,0)</f>
        <v>校级一般</v>
      </c>
      <c r="F18" s="92" t="str">
        <f>VLOOKUP(B18,总!B:T,3,0)</f>
        <v>生物技术专业专业实习改革的初步探索</v>
      </c>
      <c r="G18" s="125" t="str">
        <f>VLOOKUP(B18,总!B:T,4,0)</f>
        <v>周茂洪</v>
      </c>
      <c r="H18" s="92" t="str">
        <f>VLOOKUP(B18,总!B:T,8,0)</f>
        <v>杨海龙、赵肖为、周峙苗、邹慧熙</v>
      </c>
      <c r="I18" s="126" t="s">
        <v>643</v>
      </c>
      <c r="J18" s="123">
        <f>VLOOKUP(D18,计分标准!A:AA,MATCH(E18,计分标准!$A$3:$AA$3,0),0)</f>
        <v>10</v>
      </c>
      <c r="K18" s="126">
        <v>1</v>
      </c>
      <c r="L18" s="92" t="str">
        <f>VLOOKUP(B18,总!B:T,10,0)</f>
        <v>2015.11.25</v>
      </c>
      <c r="M18" s="88">
        <f>VLOOKUP(B18,总!B:T,11,0)</f>
        <v>0</v>
      </c>
      <c r="N18" s="92" t="str">
        <f>VLOOKUP(B18,总!B:T,14,0)</f>
        <v>温大行政〔2015〕208号</v>
      </c>
      <c r="O18" s="88">
        <f>VLOOKUP(B18,总!B:T,17,0)</f>
        <v>0</v>
      </c>
      <c r="P18" s="127" t="s">
        <v>640</v>
      </c>
      <c r="Q18" s="92" t="str">
        <f>VLOOKUP(D18,计分标准!A:AA,27,0)</f>
        <v>项目总业绩分在实施周期内按年均平分</v>
      </c>
      <c r="R18" s="92"/>
    </row>
    <row r="19" spans="1:18" s="86" customFormat="1" ht="30" customHeight="1">
      <c r="A19" s="91" t="s">
        <v>46</v>
      </c>
      <c r="B19" s="93">
        <v>201504</v>
      </c>
      <c r="C19" s="92" t="str">
        <f>VLOOKUP(B19,总!B:T,7,0)</f>
        <v>教学改革项目</v>
      </c>
      <c r="D19" s="92" t="s">
        <v>449</v>
      </c>
      <c r="E19" s="92" t="str">
        <f>VLOOKUP(B19,总!B:T,6,0)</f>
        <v>校级一般</v>
      </c>
      <c r="F19" s="92" t="str">
        <f>VLOOKUP(B19,总!B:T,3,0)</f>
        <v>生物技术专业专业实习改革的初步探索</v>
      </c>
      <c r="G19" s="125" t="str">
        <f>VLOOKUP(B19,总!B:T,4,0)</f>
        <v>周茂洪</v>
      </c>
      <c r="H19" s="92" t="str">
        <f>VLOOKUP(B19,总!B:T,8,0)</f>
        <v>杨海龙、赵肖为、周峙苗、邹慧熙</v>
      </c>
      <c r="I19" s="126" t="s">
        <v>644</v>
      </c>
      <c r="J19" s="123">
        <f>VLOOKUP(D19,计分标准!A:AA,MATCH(E19,计分标准!$A$3:$AA$3,0),0)</f>
        <v>10</v>
      </c>
      <c r="K19" s="126">
        <v>1</v>
      </c>
      <c r="L19" s="92" t="str">
        <f>VLOOKUP(B19,总!B:T,10,0)</f>
        <v>2015.11.25</v>
      </c>
      <c r="M19" s="88">
        <f>VLOOKUP(B19,总!B:T,11,0)</f>
        <v>0</v>
      </c>
      <c r="N19" s="92" t="str">
        <f>VLOOKUP(B19,总!B:T,14,0)</f>
        <v>温大行政〔2015〕208号</v>
      </c>
      <c r="O19" s="88">
        <f>VLOOKUP(B19,总!B:T,17,0)</f>
        <v>0</v>
      </c>
      <c r="P19" s="127" t="s">
        <v>640</v>
      </c>
      <c r="Q19" s="92" t="str">
        <f>VLOOKUP(D19,计分标准!A:AA,27,0)</f>
        <v>项目总业绩分在实施周期内按年均平分</v>
      </c>
      <c r="R19" s="92"/>
    </row>
    <row r="20" spans="1:18" s="86" customFormat="1" ht="30" customHeight="1">
      <c r="A20" s="91" t="s">
        <v>50</v>
      </c>
      <c r="B20" s="93">
        <v>201505</v>
      </c>
      <c r="C20" s="92" t="str">
        <f>VLOOKUP(B20,总!B:T,7,0)</f>
        <v>教学改革项目</v>
      </c>
      <c r="D20" s="92" t="s">
        <v>449</v>
      </c>
      <c r="E20" s="92" t="str">
        <f>VLOOKUP(B20,总!B:T,6,0)</f>
        <v>校级一般</v>
      </c>
      <c r="F20" s="92" t="str">
        <f>VLOOKUP(B20,总!B:T,3,0)</f>
        <v>基于门禁系统的实验室管理应用实践</v>
      </c>
      <c r="G20" s="125" t="str">
        <f>VLOOKUP(B20,总!B:T,4,0)</f>
        <v>周化斌</v>
      </c>
      <c r="H20" s="92" t="str">
        <f>VLOOKUP(B20,总!B:T,8,0)</f>
        <v>李军、倪小英</v>
      </c>
      <c r="I20" s="126" t="s">
        <v>645</v>
      </c>
      <c r="J20" s="123">
        <f>VLOOKUP(D20,计分标准!A:AA,MATCH(E20,计分标准!$A$3:$AA$3,0),0)</f>
        <v>10</v>
      </c>
      <c r="K20" s="126">
        <v>3</v>
      </c>
      <c r="L20" s="92" t="str">
        <f>VLOOKUP(B20,总!B:T,10,0)</f>
        <v>2015.11.25</v>
      </c>
      <c r="M20" s="88">
        <f>VLOOKUP(B20,总!B:T,11,0)</f>
        <v>0</v>
      </c>
      <c r="N20" s="92" t="str">
        <f>VLOOKUP(B20,总!B:T,14,0)</f>
        <v>温大行政〔2015〕208号</v>
      </c>
      <c r="O20" s="88">
        <f>VLOOKUP(B20,总!B:T,17,0)</f>
        <v>0</v>
      </c>
      <c r="P20" s="127" t="s">
        <v>635</v>
      </c>
      <c r="Q20" s="92" t="str">
        <f>VLOOKUP(D20,计分标准!A:AA,27,0)</f>
        <v>项目总业绩分在实施周期内按年均平分</v>
      </c>
      <c r="R20" s="92"/>
    </row>
    <row r="21" spans="1:18" s="86" customFormat="1" ht="30" customHeight="1">
      <c r="A21" s="91" t="s">
        <v>50</v>
      </c>
      <c r="B21" s="93">
        <v>201505</v>
      </c>
      <c r="C21" s="92" t="str">
        <f>VLOOKUP(B21,总!B:T,7,0)</f>
        <v>教学改革项目</v>
      </c>
      <c r="D21" s="92" t="s">
        <v>449</v>
      </c>
      <c r="E21" s="92" t="str">
        <f>VLOOKUP(B21,总!B:T,6,0)</f>
        <v>校级一般</v>
      </c>
      <c r="F21" s="92" t="str">
        <f>VLOOKUP(B21,总!B:T,3,0)</f>
        <v>基于门禁系统的实验室管理应用实践</v>
      </c>
      <c r="G21" s="125" t="str">
        <f>VLOOKUP(B21,总!B:T,4,0)</f>
        <v>周化斌</v>
      </c>
      <c r="H21" s="92" t="str">
        <f>VLOOKUP(B21,总!B:T,8,0)</f>
        <v>李军、倪小英</v>
      </c>
      <c r="I21" s="126" t="s">
        <v>646</v>
      </c>
      <c r="J21" s="123">
        <f>VLOOKUP(D21,计分标准!A:AA,MATCH(E21,计分标准!$A$3:$AA$3,0),0)</f>
        <v>10</v>
      </c>
      <c r="K21" s="126">
        <v>1</v>
      </c>
      <c r="L21" s="92" t="str">
        <f>VLOOKUP(B21,总!B:T,10,0)</f>
        <v>2015.11.25</v>
      </c>
      <c r="M21" s="88">
        <f>VLOOKUP(B21,总!B:T,11,0)</f>
        <v>0</v>
      </c>
      <c r="N21" s="92" t="str">
        <f>VLOOKUP(B21,总!B:T,14,0)</f>
        <v>温大行政〔2015〕208号</v>
      </c>
      <c r="O21" s="88">
        <f>VLOOKUP(B21,总!B:T,17,0)</f>
        <v>0</v>
      </c>
      <c r="P21" s="127" t="s">
        <v>635</v>
      </c>
      <c r="Q21" s="92" t="str">
        <f>VLOOKUP(D21,计分标准!A:AA,27,0)</f>
        <v>项目总业绩分在实施周期内按年均平分</v>
      </c>
      <c r="R21" s="92"/>
    </row>
    <row r="22" spans="1:18" s="86" customFormat="1" ht="30" customHeight="1">
      <c r="A22" s="91" t="s">
        <v>50</v>
      </c>
      <c r="B22" s="93">
        <v>201505</v>
      </c>
      <c r="C22" s="92" t="str">
        <f>VLOOKUP(B22,总!B:T,7,0)</f>
        <v>教学改革项目</v>
      </c>
      <c r="D22" s="92" t="s">
        <v>449</v>
      </c>
      <c r="E22" s="92" t="str">
        <f>VLOOKUP(B22,总!B:T,6,0)</f>
        <v>校级一般</v>
      </c>
      <c r="F22" s="92" t="str">
        <f>VLOOKUP(B22,总!B:T,3,0)</f>
        <v>基于门禁系统的实验室管理应用实践</v>
      </c>
      <c r="G22" s="125" t="str">
        <f>VLOOKUP(B22,总!B:T,4,0)</f>
        <v>周化斌</v>
      </c>
      <c r="H22" s="92" t="str">
        <f>VLOOKUP(B22,总!B:T,8,0)</f>
        <v>李军、倪小英</v>
      </c>
      <c r="I22" s="126" t="s">
        <v>647</v>
      </c>
      <c r="J22" s="123">
        <f>VLOOKUP(D22,计分标准!A:AA,MATCH(E22,计分标准!$A$3:$AA$3,0),0)</f>
        <v>10</v>
      </c>
      <c r="K22" s="126">
        <v>1</v>
      </c>
      <c r="L22" s="92" t="str">
        <f>VLOOKUP(B22,总!B:T,10,0)</f>
        <v>2015.11.25</v>
      </c>
      <c r="M22" s="88">
        <f>VLOOKUP(B22,总!B:T,11,0)</f>
        <v>0</v>
      </c>
      <c r="N22" s="92" t="str">
        <f>VLOOKUP(B22,总!B:T,14,0)</f>
        <v>温大行政〔2015〕208号</v>
      </c>
      <c r="O22" s="88">
        <f>VLOOKUP(B22,总!B:T,17,0)</f>
        <v>0</v>
      </c>
      <c r="P22" s="127" t="s">
        <v>635</v>
      </c>
      <c r="Q22" s="92" t="str">
        <f>VLOOKUP(D22,计分标准!A:AA,27,0)</f>
        <v>项目总业绩分在实施周期内按年均平分</v>
      </c>
      <c r="R22" s="92"/>
    </row>
    <row r="23" spans="1:18" s="86" customFormat="1" ht="30" customHeight="1">
      <c r="A23" s="91" t="s">
        <v>57</v>
      </c>
      <c r="B23" s="93">
        <v>201601</v>
      </c>
      <c r="C23" s="92" t="str">
        <f>VLOOKUP(B23,总!B:T,7,0)</f>
        <v>教学成果奖</v>
      </c>
      <c r="D23" s="92" t="s">
        <v>648</v>
      </c>
      <c r="E23" s="92" t="str">
        <f>VLOOKUP(B23,总!B:T,6,0)</f>
        <v>省级二等奖</v>
      </c>
      <c r="F23" s="92" t="str">
        <f>VLOOKUP(B23,总!B:T,3,0)</f>
        <v>以培养反思能力为核心的生物科学专业课程教学改革的研究与实践</v>
      </c>
      <c r="G23" s="125" t="str">
        <f>VLOOKUP(B23,总!B:T,4,0)</f>
        <v>林国栋</v>
      </c>
      <c r="H23" s="92" t="str">
        <f>VLOOKUP(B23,总!B:T,8,0)</f>
        <v>钱晓薇、应雪萍、敖成齐</v>
      </c>
      <c r="I23" s="126" t="s">
        <v>649</v>
      </c>
      <c r="J23" s="123">
        <f>VLOOKUP(D23,计分标准!A:AA,MATCH(E23,计分标准!$A$3:$AA$3,0),0)</f>
        <v>20</v>
      </c>
      <c r="K23" s="126">
        <v>7</v>
      </c>
      <c r="L23" s="92" t="str">
        <f>VLOOKUP(B23,总!B:T,10,0)</f>
        <v>2016.3.10</v>
      </c>
      <c r="M23" s="88">
        <f>VLOOKUP(B23,总!B:T,11,0)</f>
        <v>2016.11</v>
      </c>
      <c r="N23" s="92" t="str">
        <f>VLOOKUP(B23,总!B:T,14,0)</f>
        <v>温大行政〔2016〕58号
浙教法〔2016〕138号</v>
      </c>
      <c r="O23" s="88">
        <f>VLOOKUP(B23,总!B:T,17,0)</f>
        <v>0</v>
      </c>
      <c r="P23" s="128" t="s">
        <v>650</v>
      </c>
      <c r="Q23" s="92" t="str">
        <f>VLOOKUP(D23,计分标准!A:AA,27,0)</f>
        <v>获奖当年计分</v>
      </c>
      <c r="R23" s="92"/>
    </row>
    <row r="24" spans="1:18" s="86" customFormat="1" ht="30" customHeight="1">
      <c r="A24" s="91" t="s">
        <v>57</v>
      </c>
      <c r="B24" s="93">
        <v>201601</v>
      </c>
      <c r="C24" s="92" t="str">
        <f>VLOOKUP(B24,总!B:T,7,0)</f>
        <v>教学成果奖</v>
      </c>
      <c r="D24" s="92" t="s">
        <v>648</v>
      </c>
      <c r="E24" s="92" t="str">
        <f>VLOOKUP(B24,总!B:T,6,0)</f>
        <v>省级二等奖</v>
      </c>
      <c r="F24" s="92" t="str">
        <f>VLOOKUP(B24,总!B:T,3,0)</f>
        <v>以培养反思能力为核心的生物科学专业课程教学改革的研究与实践</v>
      </c>
      <c r="G24" s="125" t="str">
        <f>VLOOKUP(B24,总!B:T,4,0)</f>
        <v>林国栋</v>
      </c>
      <c r="H24" s="92" t="str">
        <f>VLOOKUP(B24,总!B:T,8,0)</f>
        <v>钱晓薇、应雪萍、敖成齐</v>
      </c>
      <c r="I24" s="126" t="s">
        <v>651</v>
      </c>
      <c r="J24" s="123">
        <f>VLOOKUP(D24,计分标准!A:AA,MATCH(E24,计分标准!$A$3:$AA$3,0),0)</f>
        <v>20</v>
      </c>
      <c r="K24" s="126">
        <v>1</v>
      </c>
      <c r="L24" s="92" t="str">
        <f>VLOOKUP(B24,总!B:T,10,0)</f>
        <v>2016.3.10</v>
      </c>
      <c r="M24" s="88">
        <f>VLOOKUP(B24,总!B:T,11,0)</f>
        <v>2016.11</v>
      </c>
      <c r="N24" s="92" t="str">
        <f>VLOOKUP(B24,总!B:T,14,0)</f>
        <v>温大行政〔2016〕58号
浙教法〔2016〕138号</v>
      </c>
      <c r="O24" s="88">
        <f>VLOOKUP(B24,总!B:T,17,0)</f>
        <v>0</v>
      </c>
      <c r="P24" s="128" t="s">
        <v>650</v>
      </c>
      <c r="Q24" s="92" t="str">
        <f>VLOOKUP(D24,计分标准!A:AA,27,0)</f>
        <v>获奖当年计分</v>
      </c>
      <c r="R24" s="92"/>
    </row>
    <row r="25" spans="1:18" s="86" customFormat="1" ht="30" customHeight="1">
      <c r="A25" s="91" t="s">
        <v>57</v>
      </c>
      <c r="B25" s="93">
        <v>201601</v>
      </c>
      <c r="C25" s="92" t="str">
        <f>VLOOKUP(B25,总!B:T,7,0)</f>
        <v>教学成果奖</v>
      </c>
      <c r="D25" s="92" t="s">
        <v>648</v>
      </c>
      <c r="E25" s="92" t="str">
        <f>VLOOKUP(B25,总!B:T,6,0)</f>
        <v>省级二等奖</v>
      </c>
      <c r="F25" s="92" t="str">
        <f>VLOOKUP(B25,总!B:T,3,0)</f>
        <v>以培养反思能力为核心的生物科学专业课程教学改革的研究与实践</v>
      </c>
      <c r="G25" s="125" t="str">
        <f>VLOOKUP(B25,总!B:T,4,0)</f>
        <v>林国栋</v>
      </c>
      <c r="H25" s="92" t="str">
        <f>VLOOKUP(B25,总!B:T,8,0)</f>
        <v>钱晓薇、应雪萍、敖成齐</v>
      </c>
      <c r="I25" s="126" t="s">
        <v>652</v>
      </c>
      <c r="J25" s="123">
        <f>VLOOKUP(D25,计分标准!A:AA,MATCH(E25,计分标准!$A$3:$AA$3,0),0)</f>
        <v>20</v>
      </c>
      <c r="K25" s="126">
        <v>1</v>
      </c>
      <c r="L25" s="92" t="str">
        <f>VLOOKUP(B25,总!B:T,10,0)</f>
        <v>2016.3.10</v>
      </c>
      <c r="M25" s="88">
        <f>VLOOKUP(B25,总!B:T,11,0)</f>
        <v>2016.11</v>
      </c>
      <c r="N25" s="92" t="str">
        <f>VLOOKUP(B25,总!B:T,14,0)</f>
        <v>温大行政〔2016〕58号
浙教法〔2016〕138号</v>
      </c>
      <c r="O25" s="88">
        <f>VLOOKUP(B25,总!B:T,17,0)</f>
        <v>0</v>
      </c>
      <c r="P25" s="128" t="s">
        <v>650</v>
      </c>
      <c r="Q25" s="92" t="str">
        <f>VLOOKUP(D25,计分标准!A:AA,27,0)</f>
        <v>获奖当年计分</v>
      </c>
      <c r="R25" s="92"/>
    </row>
    <row r="26" spans="1:18" s="86" customFormat="1" ht="30" customHeight="1">
      <c r="A26" s="91" t="s">
        <v>57</v>
      </c>
      <c r="B26" s="93">
        <v>201601</v>
      </c>
      <c r="C26" s="92" t="str">
        <f>VLOOKUP(B26,总!B:T,7,0)</f>
        <v>教学成果奖</v>
      </c>
      <c r="D26" s="92" t="s">
        <v>648</v>
      </c>
      <c r="E26" s="92" t="str">
        <f>VLOOKUP(B26,总!B:T,6,0)</f>
        <v>省级二等奖</v>
      </c>
      <c r="F26" s="92" t="str">
        <f>VLOOKUP(B26,总!B:T,3,0)</f>
        <v>以培养反思能力为核心的生物科学专业课程教学改革的研究与实践</v>
      </c>
      <c r="G26" s="125" t="str">
        <f>VLOOKUP(B26,总!B:T,4,0)</f>
        <v>林国栋</v>
      </c>
      <c r="H26" s="92" t="str">
        <f>VLOOKUP(B26,总!B:T,8,0)</f>
        <v>钱晓薇、应雪萍、敖成齐</v>
      </c>
      <c r="I26" s="126" t="s">
        <v>633</v>
      </c>
      <c r="J26" s="123">
        <f>VLOOKUP(D26,计分标准!A:AA,MATCH(E26,计分标准!$A$3:$AA$3,0),0)</f>
        <v>20</v>
      </c>
      <c r="K26" s="126">
        <v>1</v>
      </c>
      <c r="L26" s="92" t="str">
        <f>VLOOKUP(B26,总!B:T,10,0)</f>
        <v>2016.3.10</v>
      </c>
      <c r="M26" s="88">
        <f>VLOOKUP(B26,总!B:T,11,0)</f>
        <v>2016.11</v>
      </c>
      <c r="N26" s="92" t="str">
        <f>VLOOKUP(B26,总!B:T,14,0)</f>
        <v>温大行政〔2016〕58号
浙教法〔2016〕138号</v>
      </c>
      <c r="O26" s="88">
        <f>VLOOKUP(B26,总!B:T,17,0)</f>
        <v>0</v>
      </c>
      <c r="P26" s="128" t="s">
        <v>650</v>
      </c>
      <c r="Q26" s="92" t="str">
        <f>VLOOKUP(D26,计分标准!A:AA,27,0)</f>
        <v>获奖当年计分</v>
      </c>
      <c r="R26" s="92"/>
    </row>
    <row r="27" spans="1:18" s="86" customFormat="1" ht="30" customHeight="1">
      <c r="A27" s="91" t="s">
        <v>61</v>
      </c>
      <c r="B27" s="104">
        <v>201604</v>
      </c>
      <c r="C27" s="92" t="str">
        <f>VLOOKUP(B27,总!B:T,7,0)</f>
        <v>高等教育课堂教学改革项目</v>
      </c>
      <c r="D27" s="92" t="s">
        <v>449</v>
      </c>
      <c r="E27" s="92" t="str">
        <f>VLOOKUP(B27,总!B:T,6,0)</f>
        <v>省级</v>
      </c>
      <c r="F27" s="92" t="str">
        <f>VLOOKUP(B27,总!B:T,3,0)</f>
        <v>适应新高考的大学与高中化学教学衔接研究</v>
      </c>
      <c r="G27" s="125" t="str">
        <f>VLOOKUP(B27,总!B:T,4,0)</f>
        <v>赵肖为</v>
      </c>
      <c r="H27" s="92" t="str">
        <f>VLOOKUP(B27,总!B:T,8,0)</f>
        <v>胡玫，周茂洪，李军</v>
      </c>
      <c r="I27" s="126" t="s">
        <v>642</v>
      </c>
      <c r="J27" s="123">
        <f>VLOOKUP(D27,计分标准!A:AA,MATCH(E27,计分标准!$A$3:$AA$3,0),0)</f>
        <v>40</v>
      </c>
      <c r="K27" s="126">
        <v>9</v>
      </c>
      <c r="L27" s="92" t="str">
        <f>VLOOKUP(B27,总!B:T,10,0)</f>
        <v>2016.11.16</v>
      </c>
      <c r="M27" s="88">
        <f>VLOOKUP(B27,总!B:T,11,0)</f>
        <v>0</v>
      </c>
      <c r="N27" s="92" t="str">
        <f>VLOOKUP(B27,总!B:T,14,0)</f>
        <v>浙教办高教〔2016〕102号</v>
      </c>
      <c r="O27" s="88">
        <f>VLOOKUP(B27,总!B:T,17,0)</f>
        <v>0</v>
      </c>
      <c r="P27" s="128" t="s">
        <v>653</v>
      </c>
      <c r="Q27" s="92" t="str">
        <f>VLOOKUP(D27,计分标准!A:AA,27,0)</f>
        <v>项目总业绩分在实施周期内按年均平分</v>
      </c>
      <c r="R27" s="92"/>
    </row>
    <row r="28" spans="1:18" s="86" customFormat="1" ht="30" customHeight="1">
      <c r="A28" s="91" t="s">
        <v>61</v>
      </c>
      <c r="B28" s="104">
        <v>201604</v>
      </c>
      <c r="C28" s="92" t="str">
        <f>VLOOKUP(B28,总!B:T,7,0)</f>
        <v>高等教育课堂教学改革项目</v>
      </c>
      <c r="D28" s="92" t="s">
        <v>449</v>
      </c>
      <c r="E28" s="92" t="str">
        <f>VLOOKUP(B28,总!B:T,6,0)</f>
        <v>省级</v>
      </c>
      <c r="F28" s="92" t="str">
        <f>VLOOKUP(B28,总!B:T,3,0)</f>
        <v>适应新高考的大学与高中化学教学衔接研究</v>
      </c>
      <c r="G28" s="125" t="str">
        <f>VLOOKUP(B28,总!B:T,4,0)</f>
        <v>赵肖为</v>
      </c>
      <c r="H28" s="92" t="str">
        <f>VLOOKUP(B28,总!B:T,8,0)</f>
        <v>胡玫，周茂洪，李军</v>
      </c>
      <c r="I28" s="126" t="s">
        <v>639</v>
      </c>
      <c r="J28" s="123">
        <f>VLOOKUP(D28,计分标准!A:AA,MATCH(E28,计分标准!$A$3:$AA$3,0),0)</f>
        <v>40</v>
      </c>
      <c r="K28" s="126">
        <v>9</v>
      </c>
      <c r="L28" s="92" t="str">
        <f>VLOOKUP(B28,总!B:T,10,0)</f>
        <v>2016.11.16</v>
      </c>
      <c r="M28" s="88">
        <f>VLOOKUP(B28,总!B:T,11,0)</f>
        <v>0</v>
      </c>
      <c r="N28" s="92" t="str">
        <f>VLOOKUP(B28,总!B:T,14,0)</f>
        <v>浙教办高教〔2016〕102号</v>
      </c>
      <c r="O28" s="88">
        <f>VLOOKUP(B28,总!B:T,17,0)</f>
        <v>0</v>
      </c>
      <c r="P28" s="128" t="s">
        <v>653</v>
      </c>
      <c r="Q28" s="92" t="str">
        <f>VLOOKUP(D28,计分标准!A:AA,27,0)</f>
        <v>项目总业绩分在实施周期内按年均平分</v>
      </c>
      <c r="R28" s="92"/>
    </row>
    <row r="29" spans="1:18" s="86" customFormat="1" ht="30" customHeight="1">
      <c r="A29" s="91" t="s">
        <v>61</v>
      </c>
      <c r="B29" s="104">
        <v>201604</v>
      </c>
      <c r="C29" s="92" t="str">
        <f>VLOOKUP(B29,总!B:T,7,0)</f>
        <v>高等教育课堂教学改革项目</v>
      </c>
      <c r="D29" s="92" t="s">
        <v>449</v>
      </c>
      <c r="E29" s="92" t="str">
        <f>VLOOKUP(B29,总!B:T,6,0)</f>
        <v>省级</v>
      </c>
      <c r="F29" s="92" t="str">
        <f>VLOOKUP(B29,总!B:T,3,0)</f>
        <v>适应新高考的大学与高中化学教学衔接研究</v>
      </c>
      <c r="G29" s="125" t="str">
        <f>VLOOKUP(B29,总!B:T,4,0)</f>
        <v>赵肖为</v>
      </c>
      <c r="H29" s="92" t="str">
        <f>VLOOKUP(B29,总!B:T,8,0)</f>
        <v>胡玫，周茂洪，李军</v>
      </c>
      <c r="I29" s="126" t="s">
        <v>646</v>
      </c>
      <c r="J29" s="123">
        <f>VLOOKUP(D29,计分标准!A:AA,MATCH(E29,计分标准!$A$3:$AA$3,0),0)</f>
        <v>40</v>
      </c>
      <c r="K29" s="126">
        <v>2</v>
      </c>
      <c r="L29" s="92" t="str">
        <f>VLOOKUP(B29,总!B:T,10,0)</f>
        <v>2016.11.16</v>
      </c>
      <c r="M29" s="88">
        <f>VLOOKUP(B29,总!B:T,11,0)</f>
        <v>0</v>
      </c>
      <c r="N29" s="92" t="str">
        <f>VLOOKUP(B29,总!B:T,14,0)</f>
        <v>浙教办高教〔2016〕102号</v>
      </c>
      <c r="O29" s="88">
        <f>VLOOKUP(B29,总!B:T,17,0)</f>
        <v>0</v>
      </c>
      <c r="P29" s="128" t="s">
        <v>653</v>
      </c>
      <c r="Q29" s="92" t="str">
        <f>VLOOKUP(D29,计分标准!A:AA,27,0)</f>
        <v>项目总业绩分在实施周期内按年均平分</v>
      </c>
      <c r="R29" s="92"/>
    </row>
    <row r="30" spans="1:18" s="86" customFormat="1" ht="30" customHeight="1">
      <c r="A30" s="91" t="s">
        <v>71</v>
      </c>
      <c r="B30" s="104">
        <v>201605</v>
      </c>
      <c r="C30" s="92" t="str">
        <f>VLOOKUP(B30,总!B:T,7,0)</f>
        <v>高等教育课堂教学改革项目</v>
      </c>
      <c r="D30" s="92" t="s">
        <v>449</v>
      </c>
      <c r="E30" s="92" t="str">
        <f>VLOOKUP(B30,总!B:T,6,0)</f>
        <v>省级</v>
      </c>
      <c r="F30" s="92" t="str">
        <f>VLOOKUP(B30,总!B:T,3,0)</f>
        <v>基于案例的《生物学教学论》混合式教学改革与实践</v>
      </c>
      <c r="G30" s="125" t="str">
        <f>VLOOKUP(B30,总!B:T,4,0)</f>
        <v>林国栋</v>
      </c>
      <c r="H30" s="92" t="str">
        <f>VLOOKUP(B30,总!B:T,8,0)</f>
        <v>钱晓薇，南旭阳</v>
      </c>
      <c r="I30" s="126" t="s">
        <v>649</v>
      </c>
      <c r="J30" s="123">
        <f>VLOOKUP(D30,计分标准!A:AA,MATCH(E30,计分标准!$A$3:$AA$3,0),0)</f>
        <v>40</v>
      </c>
      <c r="K30" s="126">
        <v>12</v>
      </c>
      <c r="L30" s="92" t="str">
        <f>VLOOKUP(B30,总!B:T,10,0)</f>
        <v>2016.11.16</v>
      </c>
      <c r="M30" s="88">
        <f>VLOOKUP(B30,总!B:T,11,0)</f>
        <v>0</v>
      </c>
      <c r="N30" s="92" t="str">
        <f>VLOOKUP(B30,总!B:T,14,0)</f>
        <v>浙教办高教〔2016〕102号</v>
      </c>
      <c r="O30" s="88">
        <f>VLOOKUP(B30,总!B:T,17,0)</f>
        <v>0</v>
      </c>
      <c r="P30" s="128" t="s">
        <v>653</v>
      </c>
      <c r="Q30" s="92" t="str">
        <f>VLOOKUP(D30,计分标准!A:AA,27,0)</f>
        <v>项目总业绩分在实施周期内按年均平分</v>
      </c>
      <c r="R30" s="92"/>
    </row>
    <row r="31" spans="1:18" s="86" customFormat="1" ht="30" customHeight="1">
      <c r="A31" s="91" t="s">
        <v>71</v>
      </c>
      <c r="B31" s="104">
        <v>201605</v>
      </c>
      <c r="C31" s="92" t="str">
        <f>VLOOKUP(B31,总!B:T,7,0)</f>
        <v>高等教育课堂教学改革项目</v>
      </c>
      <c r="D31" s="92" t="s">
        <v>449</v>
      </c>
      <c r="E31" s="92" t="str">
        <f>VLOOKUP(B31,总!B:T,6,0)</f>
        <v>省级</v>
      </c>
      <c r="F31" s="92" t="str">
        <f>VLOOKUP(B31,总!B:T,3,0)</f>
        <v>基于案例的《生物学教学论》混合式教学改革与实践</v>
      </c>
      <c r="G31" s="125" t="str">
        <f>VLOOKUP(B31,总!B:T,4,0)</f>
        <v>林国栋</v>
      </c>
      <c r="H31" s="92" t="str">
        <f>VLOOKUP(B31,总!B:T,8,0)</f>
        <v>钱晓薇，南旭阳</v>
      </c>
      <c r="I31" s="126" t="s">
        <v>651</v>
      </c>
      <c r="J31" s="123">
        <f>VLOOKUP(D31,计分标准!A:AA,MATCH(E31,计分标准!$A$3:$AA$3,0),0)</f>
        <v>40</v>
      </c>
      <c r="K31" s="126">
        <v>4</v>
      </c>
      <c r="L31" s="92" t="str">
        <f>VLOOKUP(B31,总!B:T,10,0)</f>
        <v>2016.11.16</v>
      </c>
      <c r="M31" s="88">
        <f>VLOOKUP(B31,总!B:T,11,0)</f>
        <v>0</v>
      </c>
      <c r="N31" s="92" t="str">
        <f>VLOOKUP(B31,总!B:T,14,0)</f>
        <v>浙教办高教〔2016〕102号</v>
      </c>
      <c r="O31" s="88">
        <f>VLOOKUP(B31,总!B:T,17,0)</f>
        <v>0</v>
      </c>
      <c r="P31" s="128" t="s">
        <v>653</v>
      </c>
      <c r="Q31" s="92" t="str">
        <f>VLOOKUP(D31,计分标准!A:AA,27,0)</f>
        <v>项目总业绩分在实施周期内按年均平分</v>
      </c>
      <c r="R31" s="92"/>
    </row>
    <row r="32" spans="1:18" s="86" customFormat="1" ht="30" customHeight="1">
      <c r="A32" s="91" t="s">
        <v>71</v>
      </c>
      <c r="B32" s="104">
        <v>201605</v>
      </c>
      <c r="C32" s="92" t="str">
        <f>VLOOKUP(B32,总!B:T,7,0)</f>
        <v>高等教育课堂教学改革项目</v>
      </c>
      <c r="D32" s="92" t="s">
        <v>449</v>
      </c>
      <c r="E32" s="92" t="str">
        <f>VLOOKUP(B32,总!B:T,6,0)</f>
        <v>省级</v>
      </c>
      <c r="F32" s="92" t="str">
        <f>VLOOKUP(B32,总!B:T,3,0)</f>
        <v>基于案例的《生物学教学论》混合式教学改革与实践</v>
      </c>
      <c r="G32" s="125" t="str">
        <f>VLOOKUP(B32,总!B:T,4,0)</f>
        <v>林国栋</v>
      </c>
      <c r="H32" s="92" t="str">
        <f>VLOOKUP(B32,总!B:T,8,0)</f>
        <v>钱晓薇，南旭阳</v>
      </c>
      <c r="I32" s="126" t="s">
        <v>654</v>
      </c>
      <c r="J32" s="123">
        <f>VLOOKUP(D32,计分标准!A:AA,MATCH(E32,计分标准!$A$3:$AA$3,0),0)</f>
        <v>40</v>
      </c>
      <c r="K32" s="126">
        <v>4</v>
      </c>
      <c r="L32" s="92" t="str">
        <f>VLOOKUP(B32,总!B:T,10,0)</f>
        <v>2016.11.16</v>
      </c>
      <c r="M32" s="88">
        <f>VLOOKUP(B32,总!B:T,11,0)</f>
        <v>0</v>
      </c>
      <c r="N32" s="92" t="str">
        <f>VLOOKUP(B32,总!B:T,14,0)</f>
        <v>浙教办高教〔2016〕102号</v>
      </c>
      <c r="O32" s="88">
        <f>VLOOKUP(B32,总!B:T,17,0)</f>
        <v>0</v>
      </c>
      <c r="P32" s="128" t="s">
        <v>653</v>
      </c>
      <c r="Q32" s="92" t="str">
        <f>VLOOKUP(D32,计分标准!A:AA,27,0)</f>
        <v>项目总业绩分在实施周期内按年均平分</v>
      </c>
      <c r="R32" s="92"/>
    </row>
    <row r="33" spans="1:18" ht="30" customHeight="1">
      <c r="A33" s="91" t="s">
        <v>81</v>
      </c>
      <c r="B33" s="104">
        <v>201606</v>
      </c>
      <c r="C33" s="88" t="str">
        <f>VLOOKUP(B33,总!B:T,7,0)</f>
        <v>校级教改一般项目</v>
      </c>
      <c r="D33" s="88" t="s">
        <v>449</v>
      </c>
      <c r="E33" s="88" t="str">
        <f>VLOOKUP(B33,总!B:T,6,0)</f>
        <v>校级一般</v>
      </c>
      <c r="F33" s="88" t="str">
        <f>VLOOKUP(B33,总!B:T,3,0)</f>
        <v>基于地方高校应用能力培养下的环境工程微生物学实验课程教学改革</v>
      </c>
      <c r="G33" s="123" t="str">
        <f>VLOOKUP(B33,总!B:T,4,0)</f>
        <v>陈琼珍</v>
      </c>
      <c r="H33" s="88" t="str">
        <f>VLOOKUP(B33,总!B:T,8,0)</f>
        <v>董新姣、王奇、金展</v>
      </c>
      <c r="I33" s="124" t="s">
        <v>655</v>
      </c>
      <c r="J33" s="123">
        <f>VLOOKUP(D33,计分标准!A:AA,MATCH(E33,计分标准!$A$3:$AA$3,0),0)</f>
        <v>10</v>
      </c>
      <c r="K33" s="124">
        <v>2</v>
      </c>
      <c r="L33" s="88" t="str">
        <f>VLOOKUP(B33,总!B:T,10,0)</f>
        <v>2017.1.9</v>
      </c>
      <c r="M33" s="88">
        <f>VLOOKUP(B33,总!B:T,11,0)</f>
        <v>0</v>
      </c>
      <c r="N33" s="88" t="str">
        <f>VLOOKUP(B33,总!B:T,14,0)</f>
        <v>温大行政〔2017〕9号</v>
      </c>
      <c r="O33" s="88">
        <f>VLOOKUP(B33,总!B:T,17,0)</f>
        <v>0</v>
      </c>
      <c r="P33" s="128" t="s">
        <v>656</v>
      </c>
      <c r="Q33" s="88" t="str">
        <f>VLOOKUP(D33,计分标准!A:AA,27,0)</f>
        <v>项目总业绩分在实施周期内按年均平分</v>
      </c>
      <c r="R33" s="88"/>
    </row>
    <row r="34" spans="1:18" ht="30" customHeight="1">
      <c r="A34" s="91" t="s">
        <v>81</v>
      </c>
      <c r="B34" s="104">
        <v>201606</v>
      </c>
      <c r="C34" s="88" t="str">
        <f>VLOOKUP(B34,总!B:T,7,0)</f>
        <v>校级教改一般项目</v>
      </c>
      <c r="D34" s="88" t="s">
        <v>449</v>
      </c>
      <c r="E34" s="88" t="str">
        <f>VLOOKUP(B34,总!B:T,6,0)</f>
        <v>校级一般</v>
      </c>
      <c r="F34" s="88" t="str">
        <f>VLOOKUP(B34,总!B:T,3,0)</f>
        <v>基于地方高校应用能力培养下的环境工程微生物学实验课程教学改革</v>
      </c>
      <c r="G34" s="123" t="str">
        <f>VLOOKUP(B34,总!B:T,4,0)</f>
        <v>陈琼珍</v>
      </c>
      <c r="H34" s="88" t="str">
        <f>VLOOKUP(B34,总!B:T,8,0)</f>
        <v>董新姣、王奇、金展</v>
      </c>
      <c r="I34" s="124" t="s">
        <v>657</v>
      </c>
      <c r="J34" s="123">
        <f>VLOOKUP(D34,计分标准!A:AA,MATCH(E34,计分标准!$A$3:$AA$3,0),0)</f>
        <v>10</v>
      </c>
      <c r="K34" s="124">
        <v>1.5</v>
      </c>
      <c r="L34" s="88" t="str">
        <f>VLOOKUP(B34,总!B:T,10,0)</f>
        <v>2017.1.9</v>
      </c>
      <c r="M34" s="88">
        <f>VLOOKUP(B34,总!B:T,11,0)</f>
        <v>0</v>
      </c>
      <c r="N34" s="88" t="str">
        <f>VLOOKUP(B34,总!B:T,14,0)</f>
        <v>温大行政〔2017〕9号</v>
      </c>
      <c r="O34" s="88">
        <f>VLOOKUP(B34,总!B:T,17,0)</f>
        <v>0</v>
      </c>
      <c r="P34" s="128" t="s">
        <v>656</v>
      </c>
      <c r="Q34" s="88" t="str">
        <f>VLOOKUP(D34,计分标准!A:AA,27,0)</f>
        <v>项目总业绩分在实施周期内按年均平分</v>
      </c>
      <c r="R34" s="88"/>
    </row>
    <row r="35" spans="1:18" ht="30" customHeight="1">
      <c r="A35" s="91" t="s">
        <v>81</v>
      </c>
      <c r="B35" s="104">
        <v>201606</v>
      </c>
      <c r="C35" s="88" t="str">
        <f>VLOOKUP(B35,总!B:T,7,0)</f>
        <v>校级教改一般项目</v>
      </c>
      <c r="D35" s="88" t="s">
        <v>449</v>
      </c>
      <c r="E35" s="88" t="str">
        <f>VLOOKUP(B35,总!B:T,6,0)</f>
        <v>校级一般</v>
      </c>
      <c r="F35" s="88" t="str">
        <f>VLOOKUP(B35,总!B:T,3,0)</f>
        <v>基于地方高校应用能力培养下的环境工程微生物学实验课程教学改革</v>
      </c>
      <c r="G35" s="123" t="str">
        <f>VLOOKUP(B35,总!B:T,4,0)</f>
        <v>陈琼珍</v>
      </c>
      <c r="H35" s="88" t="str">
        <f>VLOOKUP(B35,总!B:T,8,0)</f>
        <v>董新姣、王奇、金展</v>
      </c>
      <c r="I35" s="124" t="s">
        <v>636</v>
      </c>
      <c r="J35" s="123">
        <f>VLOOKUP(D35,计分标准!A:AA,MATCH(E35,计分标准!$A$3:$AA$3,0),0)</f>
        <v>10</v>
      </c>
      <c r="K35" s="124">
        <v>1</v>
      </c>
      <c r="L35" s="88" t="str">
        <f>VLOOKUP(B35,总!B:T,10,0)</f>
        <v>2017.1.9</v>
      </c>
      <c r="M35" s="88">
        <f>VLOOKUP(B35,总!B:T,11,0)</f>
        <v>0</v>
      </c>
      <c r="N35" s="88" t="str">
        <f>VLOOKUP(B35,总!B:T,14,0)</f>
        <v>温大行政〔2017〕9号</v>
      </c>
      <c r="O35" s="88">
        <f>VLOOKUP(B35,总!B:T,17,0)</f>
        <v>0</v>
      </c>
      <c r="P35" s="128" t="s">
        <v>656</v>
      </c>
      <c r="Q35" s="88" t="str">
        <f>VLOOKUP(D35,计分标准!A:AA,27,0)</f>
        <v>项目总业绩分在实施周期内按年均平分</v>
      </c>
      <c r="R35" s="88"/>
    </row>
    <row r="36" spans="1:18" ht="30" customHeight="1">
      <c r="A36" s="91" t="s">
        <v>81</v>
      </c>
      <c r="B36" s="104">
        <v>201606</v>
      </c>
      <c r="C36" s="88" t="str">
        <f>VLOOKUP(B36,总!B:T,7,0)</f>
        <v>校级教改一般项目</v>
      </c>
      <c r="D36" s="88" t="s">
        <v>449</v>
      </c>
      <c r="E36" s="88" t="str">
        <f>VLOOKUP(B36,总!B:T,6,0)</f>
        <v>校级一般</v>
      </c>
      <c r="F36" s="88" t="str">
        <f>VLOOKUP(B36,总!B:T,3,0)</f>
        <v>基于地方高校应用能力培养下的环境工程微生物学实验课程教学改革</v>
      </c>
      <c r="G36" s="123" t="str">
        <f>VLOOKUP(B36,总!B:T,4,0)</f>
        <v>陈琼珍</v>
      </c>
      <c r="H36" s="88" t="str">
        <f>VLOOKUP(B36,总!B:T,8,0)</f>
        <v>董新姣、王奇、金展</v>
      </c>
      <c r="I36" s="124" t="s">
        <v>638</v>
      </c>
      <c r="J36" s="123">
        <f>VLOOKUP(D36,计分标准!A:AA,MATCH(E36,计分标准!$A$3:$AA$3,0),0)</f>
        <v>10</v>
      </c>
      <c r="K36" s="124">
        <v>0.5</v>
      </c>
      <c r="L36" s="88" t="str">
        <f>VLOOKUP(B36,总!B:T,10,0)</f>
        <v>2017.1.9</v>
      </c>
      <c r="M36" s="88">
        <f>VLOOKUP(B36,总!B:T,11,0)</f>
        <v>0</v>
      </c>
      <c r="N36" s="88" t="str">
        <f>VLOOKUP(B36,总!B:T,14,0)</f>
        <v>温大行政〔2017〕9号</v>
      </c>
      <c r="O36" s="88">
        <f>VLOOKUP(B36,总!B:T,17,0)</f>
        <v>0</v>
      </c>
      <c r="P36" s="128" t="s">
        <v>656</v>
      </c>
      <c r="Q36" s="88" t="str">
        <f>VLOOKUP(D36,计分标准!A:AA,27,0)</f>
        <v>项目总业绩分在实施周期内按年均平分</v>
      </c>
      <c r="R36" s="88"/>
    </row>
    <row r="37" spans="1:18" ht="30" customHeight="1">
      <c r="A37" s="91" t="s">
        <v>87</v>
      </c>
      <c r="B37" s="104">
        <v>201607</v>
      </c>
      <c r="C37" s="88" t="str">
        <f>VLOOKUP(B37,总!B:T,7,0)</f>
        <v>校级教改一般项目</v>
      </c>
      <c r="D37" s="88" t="s">
        <v>449</v>
      </c>
      <c r="E37" s="88" t="str">
        <f>VLOOKUP(B37,总!B:T,6,0)</f>
        <v>校级一般</v>
      </c>
      <c r="F37" s="88" t="str">
        <f>VLOOKUP(B37,总!B:T,3,0)</f>
        <v>“应用型”人才培养中《生物分离原理与技术》的教学改革研究</v>
      </c>
      <c r="G37" s="123" t="str">
        <f>VLOOKUP(B37,总!B:T,4,0)</f>
        <v>张旭</v>
      </c>
      <c r="H37" s="88" t="str">
        <f>VLOOKUP(B37,总!B:T,8,0)</f>
        <v>陈培超、王圣钦、于萍</v>
      </c>
      <c r="I37" s="124" t="s">
        <v>658</v>
      </c>
      <c r="J37" s="123">
        <f>VLOOKUP(D37,计分标准!A:AA,MATCH(E37,计分标准!$A$3:$AA$3,0),0)</f>
        <v>10</v>
      </c>
      <c r="K37" s="124">
        <v>5</v>
      </c>
      <c r="L37" s="88" t="str">
        <f>VLOOKUP(B37,总!B:T,10,0)</f>
        <v>2017.1.9</v>
      </c>
      <c r="M37" s="88">
        <f>VLOOKUP(B37,总!B:T,11,0)</f>
        <v>0</v>
      </c>
      <c r="N37" s="88" t="str">
        <f>VLOOKUP(B37,总!B:T,14,0)</f>
        <v>温大行政〔2017〕9号</v>
      </c>
      <c r="O37" s="88">
        <f>VLOOKUP(B37,总!B:T,17,0)</f>
        <v>0</v>
      </c>
      <c r="P37" s="128" t="s">
        <v>659</v>
      </c>
      <c r="Q37" s="88" t="str">
        <f>VLOOKUP(D37,计分标准!A:AA,27,0)</f>
        <v>项目总业绩分在实施周期内按年均平分</v>
      </c>
      <c r="R37" s="88"/>
    </row>
    <row r="38" spans="1:18" ht="30" customHeight="1">
      <c r="A38" s="91" t="s">
        <v>93</v>
      </c>
      <c r="B38" s="104">
        <v>201608</v>
      </c>
      <c r="C38" s="88" t="str">
        <f>VLOOKUP(B38,总!B:T,7,0)</f>
        <v>校级教改一般项目</v>
      </c>
      <c r="D38" s="88" t="s">
        <v>449</v>
      </c>
      <c r="E38" s="88" t="str">
        <f>VLOOKUP(B38,总!B:T,6,0)</f>
        <v>校级一般</v>
      </c>
      <c r="F38" s="88" t="str">
        <f>VLOOKUP(B38,总!B:T,3,0)</f>
        <v>“应用型”为导向的《免疫学原理与技术》课堂教学改革研究与实践</v>
      </c>
      <c r="G38" s="123" t="str">
        <f>VLOOKUP(B38,总!B:T,4,0)</f>
        <v>陈培超</v>
      </c>
      <c r="H38" s="88" t="str">
        <f>VLOOKUP(B38,总!B:T,8,0)</f>
        <v>张旭、王圣钦、于萍</v>
      </c>
      <c r="I38" s="124" t="s">
        <v>660</v>
      </c>
      <c r="J38" s="123">
        <f>VLOOKUP(D38,计分标准!A:AA,MATCH(E38,计分标准!$A$3:$AA$3,0),0)</f>
        <v>10</v>
      </c>
      <c r="K38" s="124">
        <v>5</v>
      </c>
      <c r="L38" s="88" t="str">
        <f>VLOOKUP(B38,总!B:T,10,0)</f>
        <v>2017.1.9</v>
      </c>
      <c r="M38" s="88">
        <f>VLOOKUP(B38,总!B:T,11,0)</f>
        <v>0</v>
      </c>
      <c r="N38" s="88" t="str">
        <f>VLOOKUP(B38,总!B:T,14,0)</f>
        <v>温大行政〔2017〕9号</v>
      </c>
      <c r="O38" s="88">
        <f>VLOOKUP(B38,总!B:T,17,0)</f>
        <v>0</v>
      </c>
      <c r="P38" s="128" t="s">
        <v>659</v>
      </c>
      <c r="Q38" s="88" t="str">
        <f>VLOOKUP(D38,计分标准!A:AA,27,0)</f>
        <v>项目总业绩分在实施周期内按年均平分</v>
      </c>
      <c r="R38" s="88"/>
    </row>
    <row r="39" spans="1:18" ht="30" customHeight="1">
      <c r="A39" s="91" t="s">
        <v>101</v>
      </c>
      <c r="B39" s="104">
        <v>201609</v>
      </c>
      <c r="C39" s="88" t="str">
        <f>VLOOKUP(B39,总!B:T,7,0)</f>
        <v>精品在线开放课程</v>
      </c>
      <c r="D39" s="88" t="s">
        <v>661</v>
      </c>
      <c r="E39" s="88" t="str">
        <f>VLOOKUP(B39,总!B:T,6,0)</f>
        <v>校级</v>
      </c>
      <c r="F39" s="88" t="str">
        <f>VLOOKUP(B39,总!B:T,3,0)</f>
        <v>植物生理学</v>
      </c>
      <c r="G39" s="123" t="str">
        <f>VLOOKUP(B39,总!B:T,4,0)</f>
        <v>陶月良</v>
      </c>
      <c r="H39" s="88" t="str">
        <f>VLOOKUP(B39,总!B:T,8,0)</f>
        <v>胡仁勇、敖成齐、梁 莉、陈贤兴、沈盼盼</v>
      </c>
      <c r="I39" s="124" t="s">
        <v>662</v>
      </c>
      <c r="J39" s="123">
        <f>VLOOKUP(D39,计分标准!A:AA,MATCH(E39,计分标准!$A$3:$AA$3,0),0)</f>
        <v>10</v>
      </c>
      <c r="K39" s="124">
        <v>4</v>
      </c>
      <c r="L39" s="88" t="str">
        <f>VLOOKUP(B39,总!B:T,10,0)</f>
        <v>2016.12.29</v>
      </c>
      <c r="M39" s="88">
        <f>VLOOKUP(B39,总!B:T,11,0)</f>
        <v>0</v>
      </c>
      <c r="N39" s="88" t="str">
        <f>VLOOKUP(B39,总!B:T,14,0)</f>
        <v>温大行政〔2016〕303号</v>
      </c>
      <c r="O39" s="88">
        <f>VLOOKUP(B39,总!B:T,17,0)</f>
        <v>0</v>
      </c>
      <c r="P39" s="127" t="s">
        <v>663</v>
      </c>
      <c r="Q39" s="88" t="str">
        <f>VLOOKUP(D39,计分标准!A:AA,27,0)</f>
        <v>精品课程有效期为4年</v>
      </c>
      <c r="R39" s="88"/>
    </row>
    <row r="40" spans="1:18" ht="30" customHeight="1">
      <c r="A40" s="91" t="s">
        <v>101</v>
      </c>
      <c r="B40" s="104">
        <v>201609</v>
      </c>
      <c r="C40" s="88" t="str">
        <f>VLOOKUP(B40,总!B:T,7,0)</f>
        <v>精品在线开放课程</v>
      </c>
      <c r="D40" s="88" t="s">
        <v>661</v>
      </c>
      <c r="E40" s="88" t="str">
        <f>VLOOKUP(B40,总!B:T,6,0)</f>
        <v>校级</v>
      </c>
      <c r="F40" s="88" t="str">
        <f>VLOOKUP(B40,总!B:T,3,0)</f>
        <v>植物生理学</v>
      </c>
      <c r="G40" s="123" t="str">
        <f>VLOOKUP(B40,总!B:T,4,0)</f>
        <v>陶月良</v>
      </c>
      <c r="H40" s="88" t="str">
        <f>VLOOKUP(B40,总!B:T,8,0)</f>
        <v>胡仁勇、敖成齐、梁 莉、陈贤兴、沈盼盼</v>
      </c>
      <c r="I40" s="124" t="s">
        <v>664</v>
      </c>
      <c r="J40" s="123">
        <f>VLOOKUP(D40,计分标准!A:AA,MATCH(E40,计分标准!$A$3:$AA$3,0),0)</f>
        <v>10</v>
      </c>
      <c r="K40" s="124">
        <v>2</v>
      </c>
      <c r="L40" s="88" t="str">
        <f>VLOOKUP(B40,总!B:T,10,0)</f>
        <v>2016.12.29</v>
      </c>
      <c r="M40" s="88">
        <f>VLOOKUP(B40,总!B:T,11,0)</f>
        <v>0</v>
      </c>
      <c r="N40" s="88" t="str">
        <f>VLOOKUP(B40,总!B:T,14,0)</f>
        <v>温大行政〔2016〕303号</v>
      </c>
      <c r="O40" s="88">
        <f>VLOOKUP(B40,总!B:T,17,0)</f>
        <v>0</v>
      </c>
      <c r="P40" s="127" t="s">
        <v>663</v>
      </c>
      <c r="Q40" s="88" t="str">
        <f>VLOOKUP(D40,计分标准!A:AA,27,0)</f>
        <v>精品课程有效期为4年</v>
      </c>
      <c r="R40" s="88"/>
    </row>
    <row r="41" spans="1:18" ht="30" customHeight="1">
      <c r="A41" s="91" t="s">
        <v>101</v>
      </c>
      <c r="B41" s="104">
        <v>201609</v>
      </c>
      <c r="C41" s="88" t="str">
        <f>VLOOKUP(B41,总!B:T,7,0)</f>
        <v>精品在线开放课程</v>
      </c>
      <c r="D41" s="88" t="s">
        <v>661</v>
      </c>
      <c r="E41" s="88" t="str">
        <f>VLOOKUP(B41,总!B:T,6,0)</f>
        <v>校级</v>
      </c>
      <c r="F41" s="88" t="str">
        <f>VLOOKUP(B41,总!B:T,3,0)</f>
        <v>植物生理学</v>
      </c>
      <c r="G41" s="123" t="str">
        <f>VLOOKUP(B41,总!B:T,4,0)</f>
        <v>陶月良</v>
      </c>
      <c r="H41" s="88" t="str">
        <f>VLOOKUP(B41,总!B:T,8,0)</f>
        <v>胡仁勇、敖成齐、梁 莉、陈贤兴、沈盼盼</v>
      </c>
      <c r="I41" s="124" t="s">
        <v>633</v>
      </c>
      <c r="J41" s="123">
        <f>VLOOKUP(D41,计分标准!A:AA,MATCH(E41,计分标准!$A$3:$AA$3,0),0)</f>
        <v>10</v>
      </c>
      <c r="K41" s="124">
        <v>2</v>
      </c>
      <c r="L41" s="88" t="str">
        <f>VLOOKUP(B41,总!B:T,10,0)</f>
        <v>2016.12.29</v>
      </c>
      <c r="M41" s="88">
        <f>VLOOKUP(B41,总!B:T,11,0)</f>
        <v>0</v>
      </c>
      <c r="N41" s="88" t="str">
        <f>VLOOKUP(B41,总!B:T,14,0)</f>
        <v>温大行政〔2016〕303号</v>
      </c>
      <c r="O41" s="88">
        <f>VLOOKUP(B41,总!B:T,17,0)</f>
        <v>0</v>
      </c>
      <c r="P41" s="127" t="s">
        <v>663</v>
      </c>
      <c r="Q41" s="88" t="str">
        <f>VLOOKUP(D41,计分标准!A:AA,27,0)</f>
        <v>精品课程有效期为4年</v>
      </c>
      <c r="R41" s="88"/>
    </row>
    <row r="42" spans="1:18" ht="30" customHeight="1">
      <c r="A42" s="91" t="s">
        <v>101</v>
      </c>
      <c r="B42" s="104">
        <v>201609</v>
      </c>
      <c r="C42" s="88" t="str">
        <f>VLOOKUP(B42,总!B:T,7,0)</f>
        <v>精品在线开放课程</v>
      </c>
      <c r="D42" s="88" t="s">
        <v>661</v>
      </c>
      <c r="E42" s="88" t="str">
        <f>VLOOKUP(B42,总!B:T,6,0)</f>
        <v>校级</v>
      </c>
      <c r="F42" s="88" t="str">
        <f>VLOOKUP(B42,总!B:T,3,0)</f>
        <v>植物生理学</v>
      </c>
      <c r="G42" s="123" t="str">
        <f>VLOOKUP(B42,总!B:T,4,0)</f>
        <v>陶月良</v>
      </c>
      <c r="H42" s="88" t="str">
        <f>VLOOKUP(B42,总!B:T,8,0)</f>
        <v>胡仁勇、敖成齐、梁 莉、陈贤兴、沈盼盼</v>
      </c>
      <c r="I42" s="124" t="s">
        <v>665</v>
      </c>
      <c r="J42" s="123">
        <f>VLOOKUP(D42,计分标准!A:AA,MATCH(E42,计分标准!$A$3:$AA$3,0),0)</f>
        <v>10</v>
      </c>
      <c r="K42" s="124">
        <v>2</v>
      </c>
      <c r="L42" s="88" t="str">
        <f>VLOOKUP(B42,总!B:T,10,0)</f>
        <v>2016.12.29</v>
      </c>
      <c r="M42" s="88">
        <f>VLOOKUP(B42,总!B:T,11,0)</f>
        <v>0</v>
      </c>
      <c r="N42" s="88" t="str">
        <f>VLOOKUP(B42,总!B:T,14,0)</f>
        <v>温大行政〔2016〕303号</v>
      </c>
      <c r="O42" s="88">
        <f>VLOOKUP(B42,总!B:T,17,0)</f>
        <v>0</v>
      </c>
      <c r="P42" s="127" t="s">
        <v>663</v>
      </c>
      <c r="Q42" s="88" t="str">
        <f>VLOOKUP(D42,计分标准!A:AA,27,0)</f>
        <v>精品课程有效期为4年</v>
      </c>
      <c r="R42" s="88"/>
    </row>
    <row r="43" spans="1:18" ht="30" customHeight="1">
      <c r="A43" s="91" t="s">
        <v>106</v>
      </c>
      <c r="B43" s="104">
        <v>201610</v>
      </c>
      <c r="C43" s="88" t="str">
        <f>VLOOKUP(B43,总!B:T,7,0)</f>
        <v>精品在线开放课程</v>
      </c>
      <c r="D43" s="88" t="s">
        <v>661</v>
      </c>
      <c r="E43" s="88" t="str">
        <f>VLOOKUP(B43,总!B:T,6,0)</f>
        <v>校级</v>
      </c>
      <c r="F43" s="88" t="str">
        <f>VLOOKUP(B43,总!B:T,3,0)</f>
        <v>环境评价</v>
      </c>
      <c r="G43" s="123" t="str">
        <f>VLOOKUP(B43,总!B:T,4,0)</f>
        <v>柯强</v>
      </c>
      <c r="H43" s="88" t="str">
        <f>VLOOKUP(B43,总!B:T,8,0)</f>
        <v>王传花、王奇、陈华林、金展</v>
      </c>
      <c r="I43" s="124" t="s">
        <v>634</v>
      </c>
      <c r="J43" s="123">
        <f>VLOOKUP(D43,计分标准!A:AA,MATCH(E43,计分标准!$A$3:$AA$3,0),0)</f>
        <v>10</v>
      </c>
      <c r="K43" s="124">
        <v>4</v>
      </c>
      <c r="L43" s="88" t="str">
        <f>VLOOKUP(B43,总!B:T,10,0)</f>
        <v>2016.12.29</v>
      </c>
      <c r="M43" s="88">
        <f>VLOOKUP(B43,总!B:T,11,0)</f>
        <v>0</v>
      </c>
      <c r="N43" s="88" t="str">
        <f>VLOOKUP(B43,总!B:T,14,0)</f>
        <v>温大行政〔2016〕303号</v>
      </c>
      <c r="O43" s="88">
        <f>VLOOKUP(B43,总!B:T,17,0)</f>
        <v>0</v>
      </c>
      <c r="P43" s="127" t="s">
        <v>663</v>
      </c>
      <c r="Q43" s="88" t="str">
        <f>VLOOKUP(D43,计分标准!A:AA,27,0)</f>
        <v>精品课程有效期为4年</v>
      </c>
      <c r="R43" s="88"/>
    </row>
    <row r="44" spans="1:18" ht="30" customHeight="1">
      <c r="A44" s="91" t="s">
        <v>106</v>
      </c>
      <c r="B44" s="104">
        <v>201610</v>
      </c>
      <c r="C44" s="88" t="str">
        <f>VLOOKUP(B44,总!B:T,7,0)</f>
        <v>精品在线开放课程</v>
      </c>
      <c r="D44" s="88" t="s">
        <v>661</v>
      </c>
      <c r="E44" s="88" t="str">
        <f>VLOOKUP(B44,总!B:T,6,0)</f>
        <v>校级</v>
      </c>
      <c r="F44" s="88" t="str">
        <f>VLOOKUP(B44,总!B:T,3,0)</f>
        <v>环境评价</v>
      </c>
      <c r="G44" s="123" t="str">
        <f>VLOOKUP(B44,总!B:T,4,0)</f>
        <v>柯强</v>
      </c>
      <c r="H44" s="88" t="str">
        <f>VLOOKUP(B44,总!B:T,8,0)</f>
        <v>王传花、王奇、陈华林、金展</v>
      </c>
      <c r="I44" s="124" t="s">
        <v>637</v>
      </c>
      <c r="J44" s="123">
        <f>VLOOKUP(D44,计分标准!A:AA,MATCH(E44,计分标准!$A$3:$AA$3,0),0)</f>
        <v>10</v>
      </c>
      <c r="K44" s="124">
        <v>2</v>
      </c>
      <c r="L44" s="88" t="str">
        <f>VLOOKUP(B44,总!B:T,10,0)</f>
        <v>2016.12.29</v>
      </c>
      <c r="M44" s="88">
        <f>VLOOKUP(B44,总!B:T,11,0)</f>
        <v>0</v>
      </c>
      <c r="N44" s="88" t="str">
        <f>VLOOKUP(B44,总!B:T,14,0)</f>
        <v>温大行政〔2016〕303号</v>
      </c>
      <c r="O44" s="88">
        <f>VLOOKUP(B44,总!B:T,17,0)</f>
        <v>0</v>
      </c>
      <c r="P44" s="127" t="s">
        <v>663</v>
      </c>
      <c r="Q44" s="88" t="str">
        <f>VLOOKUP(D44,计分标准!A:AA,27,0)</f>
        <v>精品课程有效期为4年</v>
      </c>
      <c r="R44" s="88"/>
    </row>
    <row r="45" spans="1:18" ht="30" customHeight="1">
      <c r="A45" s="91" t="s">
        <v>106</v>
      </c>
      <c r="B45" s="104">
        <v>201610</v>
      </c>
      <c r="C45" s="88" t="str">
        <f>VLOOKUP(B45,总!B:T,7,0)</f>
        <v>精品在线开放课程</v>
      </c>
      <c r="D45" s="88" t="s">
        <v>661</v>
      </c>
      <c r="E45" s="88" t="str">
        <f>VLOOKUP(B45,总!B:T,6,0)</f>
        <v>校级</v>
      </c>
      <c r="F45" s="88" t="str">
        <f>VLOOKUP(B45,总!B:T,3,0)</f>
        <v>环境评价</v>
      </c>
      <c r="G45" s="123" t="str">
        <f>VLOOKUP(B45,总!B:T,4,0)</f>
        <v>柯强</v>
      </c>
      <c r="H45" s="88" t="str">
        <f>VLOOKUP(B45,总!B:T,8,0)</f>
        <v>王传花、王奇、陈华林、金展</v>
      </c>
      <c r="I45" s="124" t="s">
        <v>636</v>
      </c>
      <c r="J45" s="123">
        <f>VLOOKUP(D45,计分标准!A:AA,MATCH(E45,计分标准!$A$3:$AA$3,0),0)</f>
        <v>10</v>
      </c>
      <c r="K45" s="124">
        <v>2</v>
      </c>
      <c r="L45" s="88" t="str">
        <f>VLOOKUP(B45,总!B:T,10,0)</f>
        <v>2016.12.29</v>
      </c>
      <c r="M45" s="88">
        <f>VLOOKUP(B45,总!B:T,11,0)</f>
        <v>0</v>
      </c>
      <c r="N45" s="88" t="str">
        <f>VLOOKUP(B45,总!B:T,14,0)</f>
        <v>温大行政〔2016〕303号</v>
      </c>
      <c r="O45" s="88">
        <f>VLOOKUP(B45,总!B:T,17,0)</f>
        <v>0</v>
      </c>
      <c r="P45" s="127" t="s">
        <v>663</v>
      </c>
      <c r="Q45" s="88" t="str">
        <f>VLOOKUP(D45,计分标准!A:AA,27,0)</f>
        <v>精品课程有效期为4年</v>
      </c>
      <c r="R45" s="88"/>
    </row>
    <row r="46" spans="1:18" ht="30" customHeight="1">
      <c r="A46" s="91" t="s">
        <v>106</v>
      </c>
      <c r="B46" s="104">
        <v>201610</v>
      </c>
      <c r="C46" s="88" t="str">
        <f>VLOOKUP(B46,总!B:T,7,0)</f>
        <v>精品在线开放课程</v>
      </c>
      <c r="D46" s="88" t="s">
        <v>661</v>
      </c>
      <c r="E46" s="88" t="str">
        <f>VLOOKUP(B46,总!B:T,6,0)</f>
        <v>校级</v>
      </c>
      <c r="F46" s="88" t="str">
        <f>VLOOKUP(B46,总!B:T,3,0)</f>
        <v>环境评价</v>
      </c>
      <c r="G46" s="123" t="str">
        <f>VLOOKUP(B46,总!B:T,4,0)</f>
        <v>柯强</v>
      </c>
      <c r="H46" s="88" t="str">
        <f>VLOOKUP(B46,总!B:T,8,0)</f>
        <v>王传花、王奇、陈华林、金展</v>
      </c>
      <c r="I46" s="124" t="s">
        <v>666</v>
      </c>
      <c r="J46" s="123">
        <f>VLOOKUP(D46,计分标准!A:AA,MATCH(E46,计分标准!$A$3:$AA$3,0),0)</f>
        <v>10</v>
      </c>
      <c r="K46" s="124">
        <v>1</v>
      </c>
      <c r="L46" s="88" t="str">
        <f>VLOOKUP(B46,总!B:T,10,0)</f>
        <v>2016.12.29</v>
      </c>
      <c r="M46" s="88">
        <f>VLOOKUP(B46,总!B:T,11,0)</f>
        <v>0</v>
      </c>
      <c r="N46" s="88" t="str">
        <f>VLOOKUP(B46,总!B:T,14,0)</f>
        <v>温大行政〔2016〕303号</v>
      </c>
      <c r="O46" s="88">
        <f>VLOOKUP(B46,总!B:T,17,0)</f>
        <v>0</v>
      </c>
      <c r="P46" s="127" t="s">
        <v>663</v>
      </c>
      <c r="Q46" s="88" t="str">
        <f>VLOOKUP(D46,计分标准!A:AA,27,0)</f>
        <v>精品课程有效期为4年</v>
      </c>
      <c r="R46" s="88"/>
    </row>
    <row r="47" spans="1:18" ht="30" customHeight="1">
      <c r="A47" s="91" t="s">
        <v>106</v>
      </c>
      <c r="B47" s="104">
        <v>201610</v>
      </c>
      <c r="C47" s="88" t="str">
        <f>VLOOKUP(B47,总!B:T,7,0)</f>
        <v>精品在线开放课程</v>
      </c>
      <c r="D47" s="88" t="s">
        <v>661</v>
      </c>
      <c r="E47" s="88" t="str">
        <f>VLOOKUP(B47,总!B:T,6,0)</f>
        <v>校级</v>
      </c>
      <c r="F47" s="88" t="str">
        <f>VLOOKUP(B47,总!B:T,3,0)</f>
        <v>环境评价</v>
      </c>
      <c r="G47" s="123" t="str">
        <f>VLOOKUP(B47,总!B:T,4,0)</f>
        <v>柯强</v>
      </c>
      <c r="H47" s="88" t="str">
        <f>VLOOKUP(B47,总!B:T,8,0)</f>
        <v>王传花、王奇、陈华林、金展</v>
      </c>
      <c r="I47" s="124" t="s">
        <v>638</v>
      </c>
      <c r="J47" s="123">
        <f>VLOOKUP(D47,计分标准!A:AA,MATCH(E47,计分标准!$A$3:$AA$3,0),0)</f>
        <v>10</v>
      </c>
      <c r="K47" s="124">
        <v>1</v>
      </c>
      <c r="L47" s="88" t="str">
        <f>VLOOKUP(B47,总!B:T,10,0)</f>
        <v>2016.12.29</v>
      </c>
      <c r="M47" s="88">
        <f>VLOOKUP(B47,总!B:T,11,0)</f>
        <v>0</v>
      </c>
      <c r="N47" s="88" t="str">
        <f>VLOOKUP(B47,总!B:T,14,0)</f>
        <v>温大行政〔2016〕303号</v>
      </c>
      <c r="O47" s="88">
        <f>VLOOKUP(B47,总!B:T,17,0)</f>
        <v>0</v>
      </c>
      <c r="P47" s="127" t="s">
        <v>663</v>
      </c>
      <c r="Q47" s="88" t="str">
        <f>VLOOKUP(D47,计分标准!A:AA,27,0)</f>
        <v>精品课程有效期为4年</v>
      </c>
      <c r="R47" s="88"/>
    </row>
    <row r="48" spans="1:18" ht="30" customHeight="1">
      <c r="A48" s="91" t="s">
        <v>111</v>
      </c>
      <c r="B48" s="90">
        <v>201612</v>
      </c>
      <c r="C48" s="88" t="str">
        <f>VLOOKUP(B48,总!B:T,7,0)</f>
        <v>高校微课教学比赛</v>
      </c>
      <c r="D48" s="88" t="s">
        <v>667</v>
      </c>
      <c r="E48" s="88" t="str">
        <f>VLOOKUP(B48,总!B:T,6,0)</f>
        <v>国家三等奖</v>
      </c>
      <c r="F48" s="88" t="str">
        <f>VLOOKUP(B48,总!B:T,3,0)</f>
        <v>电子传递和光合磷酸化</v>
      </c>
      <c r="G48" s="123" t="str">
        <f>VLOOKUP(B48,总!B:T,4,0)</f>
        <v>陶月良</v>
      </c>
      <c r="H48" s="88">
        <f>VLOOKUP(B48,总!B:T,8,0)</f>
        <v>0</v>
      </c>
      <c r="I48" s="124" t="s">
        <v>662</v>
      </c>
      <c r="J48" s="131"/>
      <c r="K48" s="130"/>
      <c r="L48" s="133">
        <f>VLOOKUP(B48,总!B:T,10,0)</f>
        <v>2016.12</v>
      </c>
      <c r="M48" s="88">
        <f>VLOOKUP(B48,总!B:T,11,0)</f>
        <v>0</v>
      </c>
      <c r="N48" s="88" t="str">
        <f>VLOOKUP(B48,总!B:T,14,0)</f>
        <v>获奖证书</v>
      </c>
      <c r="O48" s="88">
        <f>VLOOKUP(B48,总!B:T,17,0)</f>
        <v>0</v>
      </c>
      <c r="P48" s="127"/>
      <c r="Q48" s="88" t="str">
        <f>VLOOKUP(D48,计分标准!A:AA,27,0)</f>
        <v>获奖当年计分</v>
      </c>
      <c r="R48" s="123">
        <v>1</v>
      </c>
    </row>
    <row r="49" spans="1:18" ht="30" customHeight="1">
      <c r="A49" s="91" t="s">
        <v>117</v>
      </c>
      <c r="B49" s="104">
        <v>201701</v>
      </c>
      <c r="C49" s="88" t="str">
        <f>VLOOKUP(B49,总!B:T,7,0)</f>
        <v>最佳教学奖</v>
      </c>
      <c r="D49" s="88"/>
      <c r="E49" s="88" t="str">
        <f>VLOOKUP(B49,总!B:T,6,0)</f>
        <v>校级</v>
      </c>
      <c r="F49" s="88" t="str">
        <f>VLOOKUP(B49,总!B:T,3,0)</f>
        <v>最佳教学奖</v>
      </c>
      <c r="G49" s="123" t="str">
        <f>VLOOKUP(B49,总!B:T,4,0)</f>
        <v>赵志军</v>
      </c>
      <c r="H49" s="88">
        <f>VLOOKUP(B49,总!B:T,8,0)</f>
        <v>0</v>
      </c>
      <c r="I49" s="124" t="s">
        <v>668</v>
      </c>
      <c r="J49" s="132">
        <v>3</v>
      </c>
      <c r="K49" s="124">
        <v>3</v>
      </c>
      <c r="L49" s="88" t="str">
        <f>VLOOKUP(B49,总!B:T,10,0)</f>
        <v>2017.1.15</v>
      </c>
      <c r="M49" s="88">
        <f>VLOOKUP(B49,总!B:T,11,0)</f>
        <v>0</v>
      </c>
      <c r="N49" s="88" t="str">
        <f>VLOOKUP(B49,总!B:T,14,0)</f>
        <v>温大行政[2017]21号</v>
      </c>
      <c r="O49" s="88">
        <f>VLOOKUP(B49,总!B:T,17,0)</f>
        <v>0</v>
      </c>
      <c r="P49" s="127"/>
      <c r="Q49" s="88" t="s">
        <v>612</v>
      </c>
      <c r="R49" s="123"/>
    </row>
    <row r="50" spans="1:18" ht="30" customHeight="1">
      <c r="A50" s="91" t="s">
        <v>125</v>
      </c>
      <c r="B50" s="104">
        <v>201702</v>
      </c>
      <c r="C50" s="88" t="str">
        <f>VLOOKUP(B50,总!B:T,7,0)</f>
        <v>最佳教学奖</v>
      </c>
      <c r="D50" s="88"/>
      <c r="E50" s="88" t="str">
        <f>VLOOKUP(B50,总!B:T,6,0)</f>
        <v>校级</v>
      </c>
      <c r="F50" s="88" t="str">
        <f>VLOOKUP(B50,总!B:T,3,0)</f>
        <v>最佳教学奖</v>
      </c>
      <c r="G50" s="123" t="str">
        <f>VLOOKUP(B50,总!B:T,4,0)</f>
        <v>柳劲松</v>
      </c>
      <c r="H50" s="88">
        <f>VLOOKUP(B50,总!B:T,8,0)</f>
        <v>0</v>
      </c>
      <c r="I50" s="124" t="s">
        <v>669</v>
      </c>
      <c r="J50" s="132">
        <v>3</v>
      </c>
      <c r="K50" s="124">
        <v>3</v>
      </c>
      <c r="L50" s="88" t="str">
        <f>VLOOKUP(B50,总!B:T,10,0)</f>
        <v>2017.1.15</v>
      </c>
      <c r="M50" s="88">
        <f>VLOOKUP(B50,总!B:T,11,0)</f>
        <v>0</v>
      </c>
      <c r="N50" s="88" t="str">
        <f>VLOOKUP(B50,总!B:T,14,0)</f>
        <v>温大行政[2017]21号</v>
      </c>
      <c r="O50" s="88">
        <f>VLOOKUP(B50,总!B:T,17,0)</f>
        <v>0</v>
      </c>
      <c r="P50" s="127"/>
      <c r="Q50" s="88" t="s">
        <v>612</v>
      </c>
      <c r="R50" s="123"/>
    </row>
    <row r="51" spans="1:18" ht="30" customHeight="1">
      <c r="A51" s="91" t="s">
        <v>129</v>
      </c>
      <c r="B51" s="104">
        <v>201703</v>
      </c>
      <c r="C51" s="88" t="str">
        <f>VLOOKUP(B51,总!B:T,7,0)</f>
        <v>精品在线开放课程</v>
      </c>
      <c r="D51" s="88" t="s">
        <v>661</v>
      </c>
      <c r="E51" s="88" t="str">
        <f>VLOOKUP(B51,总!B:T,6,0)</f>
        <v>校级</v>
      </c>
      <c r="F51" s="88" t="str">
        <f>VLOOKUP(B51,总!B:T,3,0)</f>
        <v>精品在线开放课程</v>
      </c>
      <c r="G51" s="123" t="str">
        <f>VLOOKUP(B51,总!B:T,4,0)</f>
        <v>林国栋</v>
      </c>
      <c r="H51" s="88" t="str">
        <f>VLOOKUP(B51,总!B:T,8,0)</f>
        <v>钱晓薇、南旭阳、陈文君（学生）</v>
      </c>
      <c r="I51" s="124" t="s">
        <v>649</v>
      </c>
      <c r="J51" s="123">
        <f>VLOOKUP(D51,计分标准!A:AA,MATCH(E51,计分标准!$A$3:$AA$3,0),0)</f>
        <v>10</v>
      </c>
      <c r="K51" s="124">
        <v>10</v>
      </c>
      <c r="L51" s="88" t="str">
        <f>VLOOKUP(B51,总!B:T,10,0)</f>
        <v>2017.4.1</v>
      </c>
      <c r="M51" s="88">
        <f>VLOOKUP(B51,总!B:T,11,0)</f>
        <v>0</v>
      </c>
      <c r="N51" s="88" t="str">
        <f>VLOOKUP(B51,总!B:T,14,0)</f>
        <v>温大行政〔2017〕97号</v>
      </c>
      <c r="O51" s="88">
        <f>VLOOKUP(B51,总!B:T,17,0)</f>
        <v>0</v>
      </c>
      <c r="P51" s="127" t="s">
        <v>670</v>
      </c>
      <c r="Q51" s="88" t="str">
        <f>VLOOKUP(D51,计分标准!A:AA,27,0)</f>
        <v>精品课程有效期为4年</v>
      </c>
      <c r="R51" s="123"/>
    </row>
    <row r="52" spans="1:18" ht="30" customHeight="1">
      <c r="A52" s="91" t="s">
        <v>136</v>
      </c>
      <c r="B52" s="104">
        <v>201704</v>
      </c>
      <c r="C52" s="88" t="str">
        <f>VLOOKUP(B52,总!B:T,7,0)</f>
        <v>精品在线开放课程</v>
      </c>
      <c r="D52" s="88" t="s">
        <v>661</v>
      </c>
      <c r="E52" s="88" t="str">
        <f>VLOOKUP(B52,总!B:T,6,0)</f>
        <v>校级</v>
      </c>
      <c r="F52" s="88" t="str">
        <f>VLOOKUP(B52,总!B:T,3,0)</f>
        <v>精品在线开放课程</v>
      </c>
      <c r="G52" s="123" t="str">
        <f>VLOOKUP(B52,总!B:T,4,0)</f>
        <v>钱晓薇</v>
      </c>
      <c r="H52" s="88"/>
      <c r="I52" s="124" t="s">
        <v>651</v>
      </c>
      <c r="J52" s="123">
        <f>VLOOKUP(D52,计分标准!A:AA,MATCH(E52,计分标准!$A$3:$AA$3,0),0)</f>
        <v>10</v>
      </c>
      <c r="K52" s="124">
        <v>10</v>
      </c>
      <c r="L52" s="88" t="str">
        <f>VLOOKUP(B52,总!B:T,10,0)</f>
        <v>2017.4.1</v>
      </c>
      <c r="M52" s="88">
        <f>VLOOKUP(B52,总!B:T,11,0)</f>
        <v>0</v>
      </c>
      <c r="N52" s="88" t="str">
        <f>VLOOKUP(B52,总!B:T,14,0)</f>
        <v>温大行政〔2017〕97号</v>
      </c>
      <c r="O52" s="88">
        <f>VLOOKUP(B52,总!B:T,17,0)</f>
        <v>0</v>
      </c>
      <c r="P52" s="127" t="s">
        <v>670</v>
      </c>
      <c r="Q52" s="88" t="str">
        <f>VLOOKUP(D52,计分标准!A:AA,27,0)</f>
        <v>精品课程有效期为4年</v>
      </c>
      <c r="R52" s="123"/>
    </row>
    <row r="53" spans="1:18" ht="30" customHeight="1">
      <c r="A53" s="91" t="s">
        <v>276</v>
      </c>
      <c r="B53" s="93">
        <v>201501</v>
      </c>
      <c r="C53" s="88" t="str">
        <f>VLOOKUP(B53,总!B:T,7,0)</f>
        <v>教师教育基地建设教材</v>
      </c>
      <c r="D53" s="88" t="s">
        <v>671</v>
      </c>
      <c r="E53" s="88" t="str">
        <f>VLOOKUP(B53,总!B:T,6,0)</f>
        <v>主编</v>
      </c>
      <c r="F53" s="88" t="str">
        <f>VLOOKUP(B53,总!B:T,3,0)</f>
        <v>生物学教学技能训练</v>
      </c>
      <c r="G53" s="123" t="str">
        <f>VLOOKUP(B53,总!B:T,4,0)</f>
        <v>林国栋</v>
      </c>
      <c r="H53" s="88"/>
      <c r="I53" s="124" t="s">
        <v>649</v>
      </c>
      <c r="J53" s="123">
        <f>VLOOKUP(D53,计分标准!A:AA,MATCH(E53,计分标准!$A$3:$AA$3,0),0)</f>
        <v>8</v>
      </c>
      <c r="K53" s="124">
        <v>8</v>
      </c>
      <c r="L53" s="88" t="str">
        <f>VLOOKUP(B53,总!B:T,10,0)</f>
        <v>2015.11.10</v>
      </c>
      <c r="M53" s="88">
        <v>2016.11</v>
      </c>
      <c r="N53" s="88" t="str">
        <f>VLOOKUP(B53,总!B:T,14,0)</f>
        <v>教师教育学院公示</v>
      </c>
      <c r="O53" s="88">
        <f>VLOOKUP(B53,总!B:T,17,0)</f>
        <v>0</v>
      </c>
      <c r="P53" s="127" t="s">
        <v>672</v>
      </c>
      <c r="Q53" s="88" t="s">
        <v>673</v>
      </c>
      <c r="R53" s="88"/>
    </row>
    <row r="54" spans="1:18" ht="30" customHeight="1">
      <c r="A54" s="91" t="s">
        <v>277</v>
      </c>
      <c r="B54" s="88"/>
      <c r="C54" s="88" t="s">
        <v>674</v>
      </c>
      <c r="D54" s="88" t="s">
        <v>674</v>
      </c>
      <c r="E54" s="88" t="s">
        <v>675</v>
      </c>
      <c r="F54" s="88" t="s">
        <v>676</v>
      </c>
      <c r="G54" s="123" t="s">
        <v>636</v>
      </c>
      <c r="H54" s="88"/>
      <c r="I54" s="124" t="s">
        <v>636</v>
      </c>
      <c r="J54" s="123">
        <f>VLOOKUP(D54,计分标准!A:AA,MATCH(E54,计分标准!$A$3:$AA$3,0),0)</f>
        <v>30</v>
      </c>
      <c r="K54" s="124">
        <v>6</v>
      </c>
      <c r="L54" s="88"/>
      <c r="M54" s="88"/>
      <c r="N54" s="88"/>
      <c r="O54" s="88"/>
      <c r="P54" s="127"/>
      <c r="Q54" s="88" t="str">
        <f>VLOOKUP(D54,计分标准!A:AA,27,0)</f>
        <v>验收合格当年双倍计分</v>
      </c>
      <c r="R54" s="88"/>
    </row>
    <row r="55" spans="1:18" ht="30" customHeight="1">
      <c r="A55" s="91" t="s">
        <v>278</v>
      </c>
      <c r="B55" s="88"/>
      <c r="C55" s="88" t="s">
        <v>674</v>
      </c>
      <c r="D55" s="88" t="s">
        <v>674</v>
      </c>
      <c r="E55" s="88" t="s">
        <v>675</v>
      </c>
      <c r="F55" s="88" t="s">
        <v>676</v>
      </c>
      <c r="G55" s="123" t="s">
        <v>636</v>
      </c>
      <c r="H55" s="88"/>
      <c r="I55" s="124" t="s">
        <v>646</v>
      </c>
      <c r="J55" s="123">
        <f>VLOOKUP(D55,计分标准!A:AA,MATCH(E55,计分标准!$A$3:$AA$3,0),0)</f>
        <v>30</v>
      </c>
      <c r="K55" s="124">
        <v>6</v>
      </c>
      <c r="L55" s="88"/>
      <c r="M55" s="88"/>
      <c r="N55" s="88"/>
      <c r="O55" s="88"/>
      <c r="P55" s="127"/>
      <c r="Q55" s="88" t="str">
        <f>VLOOKUP(D55,计分标准!A:AA,27,0)</f>
        <v>验收合格当年双倍计分</v>
      </c>
      <c r="R55" s="88"/>
    </row>
    <row r="56" spans="1:18" ht="30" customHeight="1">
      <c r="A56" s="91" t="s">
        <v>279</v>
      </c>
      <c r="B56" s="88"/>
      <c r="C56" s="88" t="s">
        <v>674</v>
      </c>
      <c r="D56" s="88" t="s">
        <v>674</v>
      </c>
      <c r="E56" s="88" t="s">
        <v>675</v>
      </c>
      <c r="F56" s="88" t="s">
        <v>676</v>
      </c>
      <c r="G56" s="123" t="s">
        <v>636</v>
      </c>
      <c r="H56" s="88"/>
      <c r="I56" s="124" t="s">
        <v>666</v>
      </c>
      <c r="J56" s="123">
        <f>VLOOKUP(D56,计分标准!A:AA,MATCH(E56,计分标准!$A$3:$AA$3,0),0)</f>
        <v>30</v>
      </c>
      <c r="K56" s="124">
        <v>6</v>
      </c>
      <c r="L56" s="88"/>
      <c r="M56" s="88"/>
      <c r="N56" s="88"/>
      <c r="O56" s="88"/>
      <c r="P56" s="127"/>
      <c r="Q56" s="88" t="str">
        <f>VLOOKUP(D56,计分标准!A:AA,27,0)</f>
        <v>验收合格当年双倍计分</v>
      </c>
      <c r="R56" s="88"/>
    </row>
    <row r="57" spans="1:18" ht="30" customHeight="1">
      <c r="A57" s="91" t="s">
        <v>280</v>
      </c>
      <c r="B57" s="88"/>
      <c r="C57" s="88" t="s">
        <v>674</v>
      </c>
      <c r="D57" s="88" t="s">
        <v>674</v>
      </c>
      <c r="E57" s="88" t="s">
        <v>675</v>
      </c>
      <c r="F57" s="88" t="s">
        <v>676</v>
      </c>
      <c r="G57" s="123" t="s">
        <v>636</v>
      </c>
      <c r="H57" s="88"/>
      <c r="I57" s="124" t="s">
        <v>637</v>
      </c>
      <c r="J57" s="123">
        <f>VLOOKUP(D57,计分标准!A:AA,MATCH(E57,计分标准!$A$3:$AA$3,0),0)</f>
        <v>30</v>
      </c>
      <c r="K57" s="124">
        <v>4</v>
      </c>
      <c r="L57" s="88"/>
      <c r="M57" s="88"/>
      <c r="N57" s="88"/>
      <c r="O57" s="88"/>
      <c r="P57" s="127"/>
      <c r="Q57" s="88" t="str">
        <f>VLOOKUP(D57,计分标准!A:AA,27,0)</f>
        <v>验收合格当年双倍计分</v>
      </c>
      <c r="R57" s="88"/>
    </row>
    <row r="58" spans="1:18" ht="30" customHeight="1">
      <c r="A58" s="91" t="s">
        <v>281</v>
      </c>
      <c r="B58" s="88"/>
      <c r="C58" s="88" t="s">
        <v>674</v>
      </c>
      <c r="D58" s="88" t="s">
        <v>674</v>
      </c>
      <c r="E58" s="88" t="s">
        <v>675</v>
      </c>
      <c r="F58" s="88" t="s">
        <v>676</v>
      </c>
      <c r="G58" s="123" t="s">
        <v>636</v>
      </c>
      <c r="H58" s="88"/>
      <c r="I58" s="124" t="s">
        <v>634</v>
      </c>
      <c r="J58" s="123">
        <f>VLOOKUP(D58,计分标准!A:AA,MATCH(E58,计分标准!$A$3:$AA$3,0),0)</f>
        <v>30</v>
      </c>
      <c r="K58" s="124">
        <v>4</v>
      </c>
      <c r="L58" s="88"/>
      <c r="M58" s="88"/>
      <c r="N58" s="88"/>
      <c r="O58" s="88"/>
      <c r="P58" s="127"/>
      <c r="Q58" s="88" t="str">
        <f>VLOOKUP(D58,计分标准!A:AA,27,0)</f>
        <v>验收合格当年双倍计分</v>
      </c>
      <c r="R58" s="88"/>
    </row>
    <row r="59" spans="1:18" ht="30" customHeight="1">
      <c r="A59" s="91" t="s">
        <v>282</v>
      </c>
      <c r="B59" s="88"/>
      <c r="C59" s="88" t="s">
        <v>674</v>
      </c>
      <c r="D59" s="88" t="s">
        <v>674</v>
      </c>
      <c r="E59" s="88" t="s">
        <v>675</v>
      </c>
      <c r="F59" s="88" t="s">
        <v>676</v>
      </c>
      <c r="G59" s="123" t="s">
        <v>636</v>
      </c>
      <c r="H59" s="88"/>
      <c r="I59" s="124" t="s">
        <v>638</v>
      </c>
      <c r="J59" s="123">
        <f>VLOOKUP(D59,计分标准!A:AA,MATCH(E59,计分标准!$A$3:$AA$3,0),0)</f>
        <v>30</v>
      </c>
      <c r="K59" s="124">
        <v>2</v>
      </c>
      <c r="L59" s="88"/>
      <c r="M59" s="88"/>
      <c r="N59" s="88"/>
      <c r="O59" s="88"/>
      <c r="P59" s="127"/>
      <c r="Q59" s="88" t="str">
        <f>VLOOKUP(D59,计分标准!A:AA,27,0)</f>
        <v>验收合格当年双倍计分</v>
      </c>
      <c r="R59" s="88"/>
    </row>
    <row r="60" spans="1:18" ht="30" customHeight="1">
      <c r="A60" s="91" t="s">
        <v>283</v>
      </c>
      <c r="B60" s="88"/>
      <c r="C60" s="88" t="s">
        <v>674</v>
      </c>
      <c r="D60" s="88" t="s">
        <v>674</v>
      </c>
      <c r="E60" s="88" t="s">
        <v>675</v>
      </c>
      <c r="F60" s="88" t="s">
        <v>676</v>
      </c>
      <c r="G60" s="123" t="s">
        <v>636</v>
      </c>
      <c r="H60" s="88"/>
      <c r="I60" s="124" t="s">
        <v>655</v>
      </c>
      <c r="J60" s="123">
        <f>VLOOKUP(D60,计分标准!A:AA,MATCH(E60,计分标准!$A$3:$AA$3,0),0)</f>
        <v>30</v>
      </c>
      <c r="K60" s="124">
        <v>2</v>
      </c>
      <c r="L60" s="88"/>
      <c r="M60" s="88"/>
      <c r="N60" s="88"/>
      <c r="O60" s="88"/>
      <c r="P60" s="127"/>
      <c r="Q60" s="88" t="str">
        <f>VLOOKUP(D60,计分标准!A:AA,27,0)</f>
        <v>验收合格当年双倍计分</v>
      </c>
      <c r="R60" s="88"/>
    </row>
    <row r="61" spans="1:18" ht="30" customHeight="1">
      <c r="A61" s="91" t="s">
        <v>274</v>
      </c>
      <c r="B61" s="93">
        <v>201401</v>
      </c>
      <c r="C61" s="88" t="str">
        <f>VLOOKUP(B61,总!B:T,7,0)</f>
        <v>特色建设专业</v>
      </c>
      <c r="D61" s="88" t="s">
        <v>450</v>
      </c>
      <c r="E61" s="88" t="str">
        <f>VLOOKUP(B61,总!B:T,6,0)</f>
        <v>省级</v>
      </c>
      <c r="F61" s="88" t="str">
        <f>VLOOKUP(B61,总!B:T,3,0)</f>
        <v>生物科学（重点方向：中学生物（科学）教学）</v>
      </c>
      <c r="G61" s="123" t="str">
        <f>VLOOKUP(B61,总!B:T,4,0)</f>
        <v>赵敏</v>
      </c>
      <c r="H61" s="88"/>
      <c r="I61" s="136" t="s">
        <v>677</v>
      </c>
      <c r="J61" s="123">
        <f>VLOOKUP(D61,计分标准!A:AA,MATCH(E61,计分标准!$A$3:$AA$3,0),0)</f>
        <v>60</v>
      </c>
      <c r="K61" s="134">
        <v>8</v>
      </c>
      <c r="L61" s="88" t="str">
        <f>VLOOKUP(B61,总!B:T,10,0)</f>
        <v>2014.09.25</v>
      </c>
      <c r="M61" s="88">
        <f>VLOOKUP(B61,总!B:T,11,0)</f>
        <v>2017.09</v>
      </c>
      <c r="N61" s="88" t="str">
        <f>VLOOKUP(B61,总!B:T,14,0)</f>
        <v>浙教高教〔2014〕110号</v>
      </c>
      <c r="O61" s="88" t="str">
        <f>VLOOKUP(B61,总!B:T,17,0)</f>
        <v>中期检查
温大行政〔2016〕127号</v>
      </c>
      <c r="P61" s="127"/>
      <c r="Q61" s="88" t="str">
        <f>VLOOKUP(D61,计分标准!A:AA,27,0)</f>
        <v>建设期内每年计分，验收合格当年双倍计分</v>
      </c>
      <c r="R61" s="123">
        <v>1</v>
      </c>
    </row>
    <row r="62" spans="1:18" ht="30" customHeight="1">
      <c r="A62" s="91" t="s">
        <v>274</v>
      </c>
      <c r="B62" s="93">
        <v>201401</v>
      </c>
      <c r="C62" s="88" t="str">
        <f>VLOOKUP(B62,总!B:T,7,0)</f>
        <v>特色建设专业</v>
      </c>
      <c r="D62" s="88" t="s">
        <v>450</v>
      </c>
      <c r="E62" s="88" t="str">
        <f>VLOOKUP(B62,总!B:T,6,0)</f>
        <v>省级</v>
      </c>
      <c r="F62" s="88" t="str">
        <f>VLOOKUP(B62,总!B:T,3,0)</f>
        <v>生物科学（重点方向：中学生物（科学）教学）</v>
      </c>
      <c r="G62" s="123" t="str">
        <f>VLOOKUP(B62,总!B:T,4,0)</f>
        <v>赵敏</v>
      </c>
      <c r="H62" s="88"/>
      <c r="I62" s="137" t="s">
        <v>59</v>
      </c>
      <c r="J62" s="123">
        <f>VLOOKUP(D62,计分标准!A:AA,MATCH(E62,计分标准!$A$3:$AA$3,0),0)</f>
        <v>60</v>
      </c>
      <c r="K62" s="134">
        <v>9</v>
      </c>
      <c r="L62" s="88" t="str">
        <f>VLOOKUP(B62,总!B:T,10,0)</f>
        <v>2014.09.25</v>
      </c>
      <c r="M62" s="88">
        <f>VLOOKUP(B62,总!B:T,11,0)</f>
        <v>2017.09</v>
      </c>
      <c r="N62" s="88" t="str">
        <f>VLOOKUP(B62,总!B:T,14,0)</f>
        <v>浙教高教〔2014〕110号</v>
      </c>
      <c r="O62" s="88" t="str">
        <f>VLOOKUP(B62,总!B:T,17,0)</f>
        <v>中期检查
温大行政〔2016〕127号</v>
      </c>
      <c r="P62" s="127"/>
      <c r="Q62" s="88" t="str">
        <f>VLOOKUP(D62,计分标准!A:AA,27,0)</f>
        <v>建设期内每年计分，验收合格当年双倍计分</v>
      </c>
      <c r="R62" s="123">
        <v>1</v>
      </c>
    </row>
    <row r="63" spans="1:18" ht="30" customHeight="1">
      <c r="A63" s="91" t="s">
        <v>274</v>
      </c>
      <c r="B63" s="93">
        <v>201401</v>
      </c>
      <c r="C63" s="88" t="str">
        <f>VLOOKUP(B63,总!B:T,7,0)</f>
        <v>特色建设专业</v>
      </c>
      <c r="D63" s="88" t="s">
        <v>450</v>
      </c>
      <c r="E63" s="88" t="str">
        <f>VLOOKUP(B63,总!B:T,6,0)</f>
        <v>省级</v>
      </c>
      <c r="F63" s="88" t="str">
        <f>VLOOKUP(B63,总!B:T,3,0)</f>
        <v>生物科学（重点方向：中学生物（科学）教学）</v>
      </c>
      <c r="G63" s="123" t="str">
        <f>VLOOKUP(B63,总!B:T,4,0)</f>
        <v>赵敏</v>
      </c>
      <c r="H63" s="88"/>
      <c r="I63" s="136" t="s">
        <v>678</v>
      </c>
      <c r="J63" s="123">
        <f>VLOOKUP(D63,计分标准!A:AA,MATCH(E63,计分标准!$A$3:$AA$3,0),0)</f>
        <v>60</v>
      </c>
      <c r="K63" s="134">
        <v>6</v>
      </c>
      <c r="L63" s="88" t="str">
        <f>VLOOKUP(B63,总!B:T,10,0)</f>
        <v>2014.09.25</v>
      </c>
      <c r="M63" s="88">
        <f>VLOOKUP(B63,总!B:T,11,0)</f>
        <v>2017.09</v>
      </c>
      <c r="N63" s="88" t="str">
        <f>VLOOKUP(B63,总!B:T,14,0)</f>
        <v>浙教高教〔2014〕110号</v>
      </c>
      <c r="O63" s="88" t="str">
        <f>VLOOKUP(B63,总!B:T,17,0)</f>
        <v>中期检查
温大行政〔2016〕127号</v>
      </c>
      <c r="P63" s="127"/>
      <c r="Q63" s="88" t="str">
        <f>VLOOKUP(D63,计分标准!A:AA,27,0)</f>
        <v>建设期内每年计分，验收合格当年双倍计分</v>
      </c>
      <c r="R63" s="123">
        <v>1</v>
      </c>
    </row>
    <row r="64" spans="1:18" ht="30" customHeight="1">
      <c r="A64" s="91" t="s">
        <v>274</v>
      </c>
      <c r="B64" s="93">
        <v>201401</v>
      </c>
      <c r="C64" s="88" t="str">
        <f>VLOOKUP(B64,总!B:T,7,0)</f>
        <v>特色建设专业</v>
      </c>
      <c r="D64" s="88" t="s">
        <v>450</v>
      </c>
      <c r="E64" s="88" t="str">
        <f>VLOOKUP(B64,总!B:T,6,0)</f>
        <v>省级</v>
      </c>
      <c r="F64" s="88" t="str">
        <f>VLOOKUP(B64,总!B:T,3,0)</f>
        <v>生物科学（重点方向：中学生物（科学）教学）</v>
      </c>
      <c r="G64" s="123" t="str">
        <f>VLOOKUP(B64,总!B:T,4,0)</f>
        <v>赵敏</v>
      </c>
      <c r="H64" s="88"/>
      <c r="I64" s="136" t="s">
        <v>176</v>
      </c>
      <c r="J64" s="123">
        <f>VLOOKUP(D64,计分标准!A:AA,MATCH(E64,计分标准!$A$3:$AA$3,0),0)</f>
        <v>60</v>
      </c>
      <c r="K64" s="134">
        <v>6</v>
      </c>
      <c r="L64" s="88" t="str">
        <f>VLOOKUP(B64,总!B:T,10,0)</f>
        <v>2014.09.25</v>
      </c>
      <c r="M64" s="88">
        <f>VLOOKUP(B64,总!B:T,11,0)</f>
        <v>2017.09</v>
      </c>
      <c r="N64" s="88" t="str">
        <f>VLOOKUP(B64,总!B:T,14,0)</f>
        <v>浙教高教〔2014〕110号</v>
      </c>
      <c r="O64" s="88" t="str">
        <f>VLOOKUP(B64,总!B:T,17,0)</f>
        <v>中期检查
温大行政〔2016〕127号</v>
      </c>
      <c r="P64" s="127"/>
      <c r="Q64" s="88" t="str">
        <f>VLOOKUP(D64,计分标准!A:AA,27,0)</f>
        <v>建设期内每年计分，验收合格当年双倍计分</v>
      </c>
      <c r="R64" s="123">
        <v>1</v>
      </c>
    </row>
    <row r="65" spans="1:18" ht="30" customHeight="1">
      <c r="A65" s="91" t="s">
        <v>274</v>
      </c>
      <c r="B65" s="93">
        <v>201401</v>
      </c>
      <c r="C65" s="88" t="str">
        <f>VLOOKUP(B65,总!B:T,7,0)</f>
        <v>特色建设专业</v>
      </c>
      <c r="D65" s="88" t="s">
        <v>450</v>
      </c>
      <c r="E65" s="88" t="str">
        <f>VLOOKUP(B65,总!B:T,6,0)</f>
        <v>省级</v>
      </c>
      <c r="F65" s="88" t="str">
        <f>VLOOKUP(B65,总!B:T,3,0)</f>
        <v>生物科学（重点方向：中学生物（科学）教学）</v>
      </c>
      <c r="G65" s="123" t="str">
        <f>VLOOKUP(B65,总!B:T,4,0)</f>
        <v>赵敏</v>
      </c>
      <c r="H65" s="88"/>
      <c r="I65" s="136" t="s">
        <v>679</v>
      </c>
      <c r="J65" s="123">
        <f>VLOOKUP(D65,计分标准!A:AA,MATCH(E65,计分标准!$A$3:$AA$3,0),0)</f>
        <v>60</v>
      </c>
      <c r="K65" s="134">
        <v>6</v>
      </c>
      <c r="L65" s="88" t="str">
        <f>VLOOKUP(B65,总!B:T,10,0)</f>
        <v>2014.09.25</v>
      </c>
      <c r="M65" s="88">
        <f>VLOOKUP(B65,总!B:T,11,0)</f>
        <v>2017.09</v>
      </c>
      <c r="N65" s="88" t="str">
        <f>VLOOKUP(B65,总!B:T,14,0)</f>
        <v>浙教高教〔2014〕110号</v>
      </c>
      <c r="O65" s="88" t="str">
        <f>VLOOKUP(B65,总!B:T,17,0)</f>
        <v>中期检查
温大行政〔2016〕127号</v>
      </c>
      <c r="P65" s="127"/>
      <c r="Q65" s="88" t="str">
        <f>VLOOKUP(D65,计分标准!A:AA,27,0)</f>
        <v>建设期内每年计分，验收合格当年双倍计分</v>
      </c>
      <c r="R65" s="123">
        <v>1</v>
      </c>
    </row>
    <row r="66" spans="1:18" ht="30" customHeight="1">
      <c r="A66" s="91" t="s">
        <v>274</v>
      </c>
      <c r="B66" s="93">
        <v>201401</v>
      </c>
      <c r="C66" s="88" t="str">
        <f>VLOOKUP(B66,总!B:T,7,0)</f>
        <v>特色建设专业</v>
      </c>
      <c r="D66" s="88" t="s">
        <v>450</v>
      </c>
      <c r="E66" s="88" t="str">
        <f>VLOOKUP(B66,总!B:T,6,0)</f>
        <v>省级</v>
      </c>
      <c r="F66" s="88" t="str">
        <f>VLOOKUP(B66,总!B:T,3,0)</f>
        <v>生物科学（重点方向：中学生物（科学）教学）</v>
      </c>
      <c r="G66" s="123" t="str">
        <f>VLOOKUP(B66,总!B:T,4,0)</f>
        <v>赵敏</v>
      </c>
      <c r="H66" s="88"/>
      <c r="I66" s="137" t="s">
        <v>32</v>
      </c>
      <c r="J66" s="123">
        <f>VLOOKUP(D66,计分标准!A:AA,MATCH(E66,计分标准!$A$3:$AA$3,0),0)</f>
        <v>60</v>
      </c>
      <c r="K66" s="134">
        <v>1</v>
      </c>
      <c r="L66" s="88" t="str">
        <f>VLOOKUP(B66,总!B:T,10,0)</f>
        <v>2014.09.25</v>
      </c>
      <c r="M66" s="88">
        <f>VLOOKUP(B66,总!B:T,11,0)</f>
        <v>2017.09</v>
      </c>
      <c r="N66" s="88" t="str">
        <f>VLOOKUP(B66,总!B:T,14,0)</f>
        <v>浙教高教〔2014〕110号</v>
      </c>
      <c r="O66" s="88" t="str">
        <f>VLOOKUP(B66,总!B:T,17,0)</f>
        <v>中期检查
温大行政〔2016〕127号</v>
      </c>
      <c r="P66" s="127"/>
      <c r="Q66" s="88" t="str">
        <f>VLOOKUP(D66,计分标准!A:AA,27,0)</f>
        <v>建设期内每年计分，验收合格当年双倍计分</v>
      </c>
      <c r="R66" s="123">
        <v>1</v>
      </c>
    </row>
    <row r="67" spans="1:18" ht="30" customHeight="1">
      <c r="A67" s="91" t="s">
        <v>274</v>
      </c>
      <c r="B67" s="93">
        <v>201401</v>
      </c>
      <c r="C67" s="88" t="str">
        <f>VLOOKUP(B67,总!B:T,7,0)</f>
        <v>特色建设专业</v>
      </c>
      <c r="D67" s="88" t="s">
        <v>450</v>
      </c>
      <c r="E67" s="88" t="str">
        <f>VLOOKUP(B67,总!B:T,6,0)</f>
        <v>省级</v>
      </c>
      <c r="F67" s="88" t="str">
        <f>VLOOKUP(B67,总!B:T,3,0)</f>
        <v>生物科学（重点方向：中学生物（科学）教学）</v>
      </c>
      <c r="G67" s="123" t="str">
        <f>VLOOKUP(B67,总!B:T,4,0)</f>
        <v>赵敏</v>
      </c>
      <c r="H67" s="88"/>
      <c r="I67" s="137" t="s">
        <v>52</v>
      </c>
      <c r="J67" s="123">
        <f>VLOOKUP(D67,计分标准!A:AA,MATCH(E67,计分标准!$A$3:$AA$3,0),0)</f>
        <v>60</v>
      </c>
      <c r="K67" s="134">
        <v>1</v>
      </c>
      <c r="L67" s="88" t="str">
        <f>VLOOKUP(B67,总!B:T,10,0)</f>
        <v>2014.09.25</v>
      </c>
      <c r="M67" s="88">
        <f>VLOOKUP(B67,总!B:T,11,0)</f>
        <v>2017.09</v>
      </c>
      <c r="N67" s="88" t="str">
        <f>VLOOKUP(B67,总!B:T,14,0)</f>
        <v>浙教高教〔2014〕110号</v>
      </c>
      <c r="O67" s="88" t="str">
        <f>VLOOKUP(B67,总!B:T,17,0)</f>
        <v>中期检查
温大行政〔2016〕127号</v>
      </c>
      <c r="P67" s="127"/>
      <c r="Q67" s="88" t="str">
        <f>VLOOKUP(D67,计分标准!A:AA,27,0)</f>
        <v>建设期内每年计分，验收合格当年双倍计分</v>
      </c>
      <c r="R67" s="123">
        <v>1</v>
      </c>
    </row>
    <row r="68" spans="1:18" ht="30" customHeight="1">
      <c r="A68" s="91" t="s">
        <v>274</v>
      </c>
      <c r="B68" s="93">
        <v>201401</v>
      </c>
      <c r="C68" s="88" t="str">
        <f>VLOOKUP(B68,总!B:T,7,0)</f>
        <v>特色建设专业</v>
      </c>
      <c r="D68" s="88" t="s">
        <v>450</v>
      </c>
      <c r="E68" s="88" t="str">
        <f>VLOOKUP(B68,总!B:T,6,0)</f>
        <v>省级</v>
      </c>
      <c r="F68" s="88" t="str">
        <f>VLOOKUP(B68,总!B:T,3,0)</f>
        <v>生物科学（重点方向：中学生物（科学）教学）</v>
      </c>
      <c r="G68" s="123" t="str">
        <f>VLOOKUP(B68,总!B:T,4,0)</f>
        <v>赵敏</v>
      </c>
      <c r="H68" s="88"/>
      <c r="I68" s="137" t="s">
        <v>253</v>
      </c>
      <c r="J68" s="123">
        <f>VLOOKUP(D68,计分标准!A:AA,MATCH(E68,计分标准!$A$3:$AA$3,0),0)</f>
        <v>60</v>
      </c>
      <c r="K68" s="134">
        <v>1</v>
      </c>
      <c r="L68" s="88" t="str">
        <f>VLOOKUP(B68,总!B:T,10,0)</f>
        <v>2014.09.25</v>
      </c>
      <c r="M68" s="88">
        <f>VLOOKUP(B68,总!B:T,11,0)</f>
        <v>2017.09</v>
      </c>
      <c r="N68" s="88" t="str">
        <f>VLOOKUP(B68,总!B:T,14,0)</f>
        <v>浙教高教〔2014〕110号</v>
      </c>
      <c r="O68" s="88" t="str">
        <f>VLOOKUP(B68,总!B:T,17,0)</f>
        <v>中期检查
温大行政〔2016〕127号</v>
      </c>
      <c r="P68" s="127"/>
      <c r="Q68" s="88" t="str">
        <f>VLOOKUP(D68,计分标准!A:AA,27,0)</f>
        <v>建设期内每年计分，验收合格当年双倍计分</v>
      </c>
      <c r="R68" s="123">
        <v>1</v>
      </c>
    </row>
    <row r="69" spans="1:18" ht="30" customHeight="1">
      <c r="A69" s="91" t="s">
        <v>274</v>
      </c>
      <c r="B69" s="93">
        <v>201401</v>
      </c>
      <c r="C69" s="88" t="str">
        <f>VLOOKUP(B69,总!B:T,7,0)</f>
        <v>特色建设专业</v>
      </c>
      <c r="D69" s="88" t="s">
        <v>450</v>
      </c>
      <c r="E69" s="88" t="str">
        <f>VLOOKUP(B69,总!B:T,6,0)</f>
        <v>省级</v>
      </c>
      <c r="F69" s="88" t="str">
        <f>VLOOKUP(B69,总!B:T,3,0)</f>
        <v>生物科学（重点方向：中学生物（科学）教学）</v>
      </c>
      <c r="G69" s="123" t="str">
        <f>VLOOKUP(B69,总!B:T,4,0)</f>
        <v>赵敏</v>
      </c>
      <c r="H69" s="88"/>
      <c r="I69" s="137" t="s">
        <v>238</v>
      </c>
      <c r="J69" s="123">
        <f>VLOOKUP(D69,计分标准!A:AA,MATCH(E69,计分标准!$A$3:$AA$3,0),0)</f>
        <v>60</v>
      </c>
      <c r="K69" s="134">
        <v>1</v>
      </c>
      <c r="L69" s="88" t="str">
        <f>VLOOKUP(B69,总!B:T,10,0)</f>
        <v>2014.09.25</v>
      </c>
      <c r="M69" s="88">
        <f>VLOOKUP(B69,总!B:T,11,0)</f>
        <v>2017.09</v>
      </c>
      <c r="N69" s="88" t="str">
        <f>VLOOKUP(B69,总!B:T,14,0)</f>
        <v>浙教高教〔2014〕110号</v>
      </c>
      <c r="O69" s="88" t="str">
        <f>VLOOKUP(B69,总!B:T,17,0)</f>
        <v>中期检查
温大行政〔2016〕127号</v>
      </c>
      <c r="P69" s="127"/>
      <c r="Q69" s="88" t="str">
        <f>VLOOKUP(D69,计分标准!A:AA,27,0)</f>
        <v>建设期内每年计分，验收合格当年双倍计分</v>
      </c>
      <c r="R69" s="123">
        <v>1</v>
      </c>
    </row>
    <row r="70" spans="1:18" ht="30" customHeight="1">
      <c r="A70" s="91" t="s">
        <v>274</v>
      </c>
      <c r="B70" s="93">
        <v>201401</v>
      </c>
      <c r="C70" s="88" t="str">
        <f>VLOOKUP(B70,总!B:T,7,0)</f>
        <v>特色建设专业</v>
      </c>
      <c r="D70" s="88" t="s">
        <v>450</v>
      </c>
      <c r="E70" s="88" t="str">
        <f>VLOOKUP(B70,总!B:T,6,0)</f>
        <v>省级</v>
      </c>
      <c r="F70" s="88" t="str">
        <f>VLOOKUP(B70,总!B:T,3,0)</f>
        <v>生物科学（重点方向：中学生物（科学）教学）</v>
      </c>
      <c r="G70" s="123" t="str">
        <f>VLOOKUP(B70,总!B:T,4,0)</f>
        <v>赵敏</v>
      </c>
      <c r="H70" s="88"/>
      <c r="I70" s="137" t="s">
        <v>182</v>
      </c>
      <c r="J70" s="123">
        <f>VLOOKUP(D70,计分标准!A:AA,MATCH(E70,计分标准!$A$3:$AA$3,0),0)</f>
        <v>60</v>
      </c>
      <c r="K70" s="134">
        <v>1</v>
      </c>
      <c r="L70" s="88" t="str">
        <f>VLOOKUP(B70,总!B:T,10,0)</f>
        <v>2014.09.25</v>
      </c>
      <c r="M70" s="88">
        <f>VLOOKUP(B70,总!B:T,11,0)</f>
        <v>2017.09</v>
      </c>
      <c r="N70" s="88" t="str">
        <f>VLOOKUP(B70,总!B:T,14,0)</f>
        <v>浙教高教〔2014〕110号</v>
      </c>
      <c r="O70" s="88" t="str">
        <f>VLOOKUP(B70,总!B:T,17,0)</f>
        <v>中期检查
温大行政〔2016〕127号</v>
      </c>
      <c r="P70" s="127"/>
      <c r="Q70" s="88" t="str">
        <f>VLOOKUP(D70,计分标准!A:AA,27,0)</f>
        <v>建设期内每年计分，验收合格当年双倍计分</v>
      </c>
      <c r="R70" s="123">
        <v>1</v>
      </c>
    </row>
    <row r="71" spans="1:18" ht="30" customHeight="1">
      <c r="A71" s="91" t="s">
        <v>274</v>
      </c>
      <c r="B71" s="93">
        <v>201401</v>
      </c>
      <c r="C71" s="88" t="str">
        <f>VLOOKUP(B71,总!B:T,7,0)</f>
        <v>特色建设专业</v>
      </c>
      <c r="D71" s="88" t="s">
        <v>450</v>
      </c>
      <c r="E71" s="88" t="str">
        <f>VLOOKUP(B71,总!B:T,6,0)</f>
        <v>省级</v>
      </c>
      <c r="F71" s="88" t="str">
        <f>VLOOKUP(B71,总!B:T,3,0)</f>
        <v>生物科学（重点方向：中学生物（科学）教学）</v>
      </c>
      <c r="G71" s="123" t="str">
        <f>VLOOKUP(B71,总!B:T,4,0)</f>
        <v>赵敏</v>
      </c>
      <c r="H71" s="88"/>
      <c r="I71" s="137" t="s">
        <v>96</v>
      </c>
      <c r="J71" s="123">
        <f>VLOOKUP(D71,计分标准!A:AA,MATCH(E71,计分标准!$A$3:$AA$3,0),0)</f>
        <v>60</v>
      </c>
      <c r="K71" s="134">
        <v>1</v>
      </c>
      <c r="L71" s="88" t="str">
        <f>VLOOKUP(B71,总!B:T,10,0)</f>
        <v>2014.09.25</v>
      </c>
      <c r="M71" s="88">
        <f>VLOOKUP(B71,总!B:T,11,0)</f>
        <v>2017.09</v>
      </c>
      <c r="N71" s="88" t="str">
        <f>VLOOKUP(B71,总!B:T,14,0)</f>
        <v>浙教高教〔2014〕110号</v>
      </c>
      <c r="O71" s="88" t="str">
        <f>VLOOKUP(B71,总!B:T,17,0)</f>
        <v>中期检查
温大行政〔2016〕127号</v>
      </c>
      <c r="P71" s="127"/>
      <c r="Q71" s="88" t="str">
        <f>VLOOKUP(D71,计分标准!A:AA,27,0)</f>
        <v>建设期内每年计分，验收合格当年双倍计分</v>
      </c>
      <c r="R71" s="123">
        <v>1</v>
      </c>
    </row>
    <row r="72" spans="1:18" ht="30" customHeight="1">
      <c r="A72" s="91" t="s">
        <v>274</v>
      </c>
      <c r="B72" s="93">
        <v>201401</v>
      </c>
      <c r="C72" s="88" t="str">
        <f>VLOOKUP(B72,总!B:T,7,0)</f>
        <v>特色建设专业</v>
      </c>
      <c r="D72" s="88" t="s">
        <v>450</v>
      </c>
      <c r="E72" s="88" t="str">
        <f>VLOOKUP(B72,总!B:T,6,0)</f>
        <v>省级</v>
      </c>
      <c r="F72" s="88" t="str">
        <f>VLOOKUP(B72,总!B:T,3,0)</f>
        <v>生物科学（重点方向：中学生物（科学）教学）</v>
      </c>
      <c r="G72" s="123" t="str">
        <f>VLOOKUP(B72,总!B:T,4,0)</f>
        <v>赵敏</v>
      </c>
      <c r="H72" s="88"/>
      <c r="I72" s="135" t="s">
        <v>680</v>
      </c>
      <c r="J72" s="123">
        <f>VLOOKUP(D72,计分标准!A:AA,MATCH(E72,计分标准!$A$3:$AA$3,0),0)</f>
        <v>60</v>
      </c>
      <c r="K72" s="134">
        <v>1</v>
      </c>
      <c r="L72" s="88" t="str">
        <f>VLOOKUP(B72,总!B:T,10,0)</f>
        <v>2014.09.25</v>
      </c>
      <c r="M72" s="88">
        <f>VLOOKUP(B72,总!B:T,11,0)</f>
        <v>2017.09</v>
      </c>
      <c r="N72" s="88" t="str">
        <f>VLOOKUP(B72,总!B:T,14,0)</f>
        <v>浙教高教〔2014〕110号</v>
      </c>
      <c r="O72" s="88" t="str">
        <f>VLOOKUP(B72,总!B:T,17,0)</f>
        <v>中期检查
温大行政〔2016〕127号</v>
      </c>
      <c r="P72" s="127"/>
      <c r="Q72" s="88" t="str">
        <f>VLOOKUP(D72,计分标准!A:AA,27,0)</f>
        <v>建设期内每年计分，验收合格当年双倍计分</v>
      </c>
      <c r="R72" s="123">
        <v>1</v>
      </c>
    </row>
    <row r="73" spans="1:18" ht="30" customHeight="1">
      <c r="A73" s="91" t="s">
        <v>274</v>
      </c>
      <c r="B73" s="93">
        <v>201401</v>
      </c>
      <c r="C73" s="88" t="str">
        <f>VLOOKUP(B73,总!B:T,7,0)</f>
        <v>特色建设专业</v>
      </c>
      <c r="D73" s="88" t="s">
        <v>450</v>
      </c>
      <c r="E73" s="88" t="str">
        <f>VLOOKUP(B73,总!B:T,6,0)</f>
        <v>省级</v>
      </c>
      <c r="F73" s="88" t="str">
        <f>VLOOKUP(B73,总!B:T,3,0)</f>
        <v>生物科学（重点方向：中学生物（科学）教学）</v>
      </c>
      <c r="G73" s="123" t="str">
        <f>VLOOKUP(B73,总!B:T,4,0)</f>
        <v>赵敏</v>
      </c>
      <c r="H73" s="88"/>
      <c r="I73" s="135" t="s">
        <v>681</v>
      </c>
      <c r="J73" s="123">
        <f>VLOOKUP(D73,计分标准!A:AA,MATCH(E73,计分标准!$A$3:$AA$3,0),0)</f>
        <v>60</v>
      </c>
      <c r="K73" s="134">
        <v>1</v>
      </c>
      <c r="L73" s="88" t="str">
        <f>VLOOKUP(B73,总!B:T,10,0)</f>
        <v>2014.09.25</v>
      </c>
      <c r="M73" s="88">
        <f>VLOOKUP(B73,总!B:T,11,0)</f>
        <v>2017.09</v>
      </c>
      <c r="N73" s="88" t="str">
        <f>VLOOKUP(B73,总!B:T,14,0)</f>
        <v>浙教高教〔2014〕110号</v>
      </c>
      <c r="O73" s="88" t="str">
        <f>VLOOKUP(B73,总!B:T,17,0)</f>
        <v>中期检查
温大行政〔2016〕127号</v>
      </c>
      <c r="P73" s="127"/>
      <c r="Q73" s="88" t="str">
        <f>VLOOKUP(D73,计分标准!A:AA,27,0)</f>
        <v>建设期内每年计分，验收合格当年双倍计分</v>
      </c>
      <c r="R73" s="123">
        <v>1</v>
      </c>
    </row>
    <row r="74" spans="1:18" ht="30" customHeight="1">
      <c r="A74" s="91" t="s">
        <v>274</v>
      </c>
      <c r="B74" s="93">
        <v>201401</v>
      </c>
      <c r="C74" s="88" t="str">
        <f>VLOOKUP(B74,总!B:T,7,0)</f>
        <v>特色建设专业</v>
      </c>
      <c r="D74" s="88" t="s">
        <v>450</v>
      </c>
      <c r="E74" s="88" t="str">
        <f>VLOOKUP(B74,总!B:T,6,0)</f>
        <v>省级</v>
      </c>
      <c r="F74" s="88" t="str">
        <f>VLOOKUP(B74,总!B:T,3,0)</f>
        <v>生物科学（重点方向：中学生物（科学）教学）</v>
      </c>
      <c r="G74" s="123" t="str">
        <f>VLOOKUP(B74,总!B:T,4,0)</f>
        <v>赵敏</v>
      </c>
      <c r="H74" s="88"/>
      <c r="I74" s="135" t="s">
        <v>682</v>
      </c>
      <c r="J74" s="123">
        <f>VLOOKUP(D74,计分标准!A:AA,MATCH(E74,计分标准!$A$3:$AA$3,0),0)</f>
        <v>60</v>
      </c>
      <c r="K74" s="134">
        <v>1</v>
      </c>
      <c r="L74" s="88" t="str">
        <f>VLOOKUP(B74,总!B:T,10,0)</f>
        <v>2014.09.25</v>
      </c>
      <c r="M74" s="88">
        <f>VLOOKUP(B74,总!B:T,11,0)</f>
        <v>2017.09</v>
      </c>
      <c r="N74" s="88" t="str">
        <f>VLOOKUP(B74,总!B:T,14,0)</f>
        <v>浙教高教〔2014〕110号</v>
      </c>
      <c r="O74" s="88" t="str">
        <f>VLOOKUP(B74,总!B:T,17,0)</f>
        <v>中期检查
温大行政〔2016〕127号</v>
      </c>
      <c r="P74" s="127"/>
      <c r="Q74" s="88" t="str">
        <f>VLOOKUP(D74,计分标准!A:AA,27,0)</f>
        <v>建设期内每年计分，验收合格当年双倍计分</v>
      </c>
      <c r="R74" s="123">
        <v>1</v>
      </c>
    </row>
    <row r="75" spans="1:18" ht="30" customHeight="1">
      <c r="A75" s="91" t="s">
        <v>274</v>
      </c>
      <c r="B75" s="93">
        <v>201401</v>
      </c>
      <c r="C75" s="88" t="str">
        <f>VLOOKUP(B75,总!B:T,7,0)</f>
        <v>特色建设专业</v>
      </c>
      <c r="D75" s="88" t="s">
        <v>450</v>
      </c>
      <c r="E75" s="88" t="str">
        <f>VLOOKUP(B75,总!B:T,6,0)</f>
        <v>省级</v>
      </c>
      <c r="F75" s="88" t="str">
        <f>VLOOKUP(B75,总!B:T,3,0)</f>
        <v>生物科学（重点方向：中学生物（科学）教学）</v>
      </c>
      <c r="G75" s="123" t="str">
        <f>VLOOKUP(B75,总!B:T,4,0)</f>
        <v>赵敏</v>
      </c>
      <c r="H75" s="88"/>
      <c r="I75" s="137" t="s">
        <v>195</v>
      </c>
      <c r="J75" s="123">
        <f>VLOOKUP(D75,计分标准!A:AA,MATCH(E75,计分标准!$A$3:$AA$3,0),0)</f>
        <v>60</v>
      </c>
      <c r="K75" s="134">
        <v>1</v>
      </c>
      <c r="L75" s="88" t="str">
        <f>VLOOKUP(B75,总!B:T,10,0)</f>
        <v>2014.09.25</v>
      </c>
      <c r="M75" s="88">
        <f>VLOOKUP(B75,总!B:T,11,0)</f>
        <v>2017.09</v>
      </c>
      <c r="N75" s="88" t="str">
        <f>VLOOKUP(B75,总!B:T,14,0)</f>
        <v>浙教高教〔2014〕110号</v>
      </c>
      <c r="O75" s="88" t="str">
        <f>VLOOKUP(B75,总!B:T,17,0)</f>
        <v>中期检查
温大行政〔2016〕127号</v>
      </c>
      <c r="P75" s="127"/>
      <c r="Q75" s="88" t="str">
        <f>VLOOKUP(D75,计分标准!A:AA,27,0)</f>
        <v>建设期内每年计分，验收合格当年双倍计分</v>
      </c>
      <c r="R75" s="123">
        <v>1</v>
      </c>
    </row>
    <row r="76" spans="1:18" ht="30" customHeight="1">
      <c r="A76" s="91" t="s">
        <v>274</v>
      </c>
      <c r="B76" s="93">
        <v>201401</v>
      </c>
      <c r="C76" s="88" t="str">
        <f>VLOOKUP(B76,总!B:T,7,0)</f>
        <v>特色建设专业</v>
      </c>
      <c r="D76" s="88" t="s">
        <v>450</v>
      </c>
      <c r="E76" s="88" t="str">
        <f>VLOOKUP(B76,总!B:T,6,0)</f>
        <v>省级</v>
      </c>
      <c r="F76" s="88" t="str">
        <f>VLOOKUP(B76,总!B:T,3,0)</f>
        <v>生物科学（重点方向：中学生物（科学）教学）</v>
      </c>
      <c r="G76" s="123" t="str">
        <f>VLOOKUP(B76,总!B:T,4,0)</f>
        <v>赵敏</v>
      </c>
      <c r="H76" s="88"/>
      <c r="I76" s="137" t="s">
        <v>243</v>
      </c>
      <c r="J76" s="123">
        <f>VLOOKUP(D76,计分标准!A:AA,MATCH(E76,计分标准!$A$3:$AA$3,0),0)</f>
        <v>60</v>
      </c>
      <c r="K76" s="134">
        <v>1</v>
      </c>
      <c r="L76" s="88" t="str">
        <f>VLOOKUP(B76,总!B:T,10,0)</f>
        <v>2014.09.25</v>
      </c>
      <c r="M76" s="88">
        <f>VLOOKUP(B76,总!B:T,11,0)</f>
        <v>2017.09</v>
      </c>
      <c r="N76" s="88" t="str">
        <f>VLOOKUP(B76,总!B:T,14,0)</f>
        <v>浙教高教〔2014〕110号</v>
      </c>
      <c r="O76" s="88" t="str">
        <f>VLOOKUP(B76,总!B:T,17,0)</f>
        <v>中期检查
温大行政〔2016〕127号</v>
      </c>
      <c r="P76" s="127"/>
      <c r="Q76" s="88" t="str">
        <f>VLOOKUP(D76,计分标准!A:AA,27,0)</f>
        <v>建设期内每年计分，验收合格当年双倍计分</v>
      </c>
      <c r="R76" s="123">
        <v>1</v>
      </c>
    </row>
    <row r="77" spans="1:18" ht="30" customHeight="1">
      <c r="A77" s="91" t="s">
        <v>274</v>
      </c>
      <c r="B77" s="93">
        <v>201401</v>
      </c>
      <c r="C77" s="88" t="str">
        <f>VLOOKUP(B77,总!B:T,7,0)</f>
        <v>特色建设专业</v>
      </c>
      <c r="D77" s="88" t="s">
        <v>450</v>
      </c>
      <c r="E77" s="88" t="str">
        <f>VLOOKUP(B77,总!B:T,6,0)</f>
        <v>省级</v>
      </c>
      <c r="F77" s="88" t="str">
        <f>VLOOKUP(B77,总!B:T,3,0)</f>
        <v>生物科学（重点方向：中学生物（科学）教学）</v>
      </c>
      <c r="G77" s="123" t="str">
        <f>VLOOKUP(B77,总!B:T,4,0)</f>
        <v>赵敏</v>
      </c>
      <c r="H77" s="88"/>
      <c r="I77" s="137" t="s">
        <v>247</v>
      </c>
      <c r="J77" s="123">
        <f>VLOOKUP(D77,计分标准!A:AA,MATCH(E77,计分标准!$A$3:$AA$3,0),0)</f>
        <v>60</v>
      </c>
      <c r="K77" s="134">
        <v>1</v>
      </c>
      <c r="L77" s="88" t="str">
        <f>VLOOKUP(B77,总!B:T,10,0)</f>
        <v>2014.09.25</v>
      </c>
      <c r="M77" s="88">
        <f>VLOOKUP(B77,总!B:T,11,0)</f>
        <v>2017.09</v>
      </c>
      <c r="N77" s="88" t="str">
        <f>VLOOKUP(B77,总!B:T,14,0)</f>
        <v>浙教高教〔2014〕110号</v>
      </c>
      <c r="O77" s="88" t="str">
        <f>VLOOKUP(B77,总!B:T,17,0)</f>
        <v>中期检查
温大行政〔2016〕127号</v>
      </c>
      <c r="P77" s="127"/>
      <c r="Q77" s="88" t="str">
        <f>VLOOKUP(D77,计分标准!A:AA,27,0)</f>
        <v>建设期内每年计分，验收合格当年双倍计分</v>
      </c>
      <c r="R77" s="123">
        <v>1</v>
      </c>
    </row>
    <row r="78" spans="1:18" ht="30" customHeight="1">
      <c r="A78" s="91" t="s">
        <v>274</v>
      </c>
      <c r="B78" s="93">
        <v>201401</v>
      </c>
      <c r="C78" s="88" t="str">
        <f>VLOOKUP(B78,总!B:T,7,0)</f>
        <v>特色建设专业</v>
      </c>
      <c r="D78" s="88" t="s">
        <v>450</v>
      </c>
      <c r="E78" s="88" t="str">
        <f>VLOOKUP(B78,总!B:T,6,0)</f>
        <v>省级</v>
      </c>
      <c r="F78" s="88" t="str">
        <f>VLOOKUP(B78,总!B:T,3,0)</f>
        <v>生物科学（重点方向：中学生物（科学）教学）</v>
      </c>
      <c r="G78" s="123" t="str">
        <f>VLOOKUP(B78,总!B:T,4,0)</f>
        <v>赵敏</v>
      </c>
      <c r="H78" s="88"/>
      <c r="I78" s="137" t="s">
        <v>251</v>
      </c>
      <c r="J78" s="123">
        <f>VLOOKUP(D78,计分标准!A:AA,MATCH(E78,计分标准!$A$3:$AA$3,0),0)</f>
        <v>60</v>
      </c>
      <c r="K78" s="134">
        <v>1</v>
      </c>
      <c r="L78" s="88" t="str">
        <f>VLOOKUP(B78,总!B:T,10,0)</f>
        <v>2014.09.25</v>
      </c>
      <c r="M78" s="88">
        <f>VLOOKUP(B78,总!B:T,11,0)</f>
        <v>2017.09</v>
      </c>
      <c r="N78" s="88" t="str">
        <f>VLOOKUP(B78,总!B:T,14,0)</f>
        <v>浙教高教〔2014〕110号</v>
      </c>
      <c r="O78" s="88" t="str">
        <f>VLOOKUP(B78,总!B:T,17,0)</f>
        <v>中期检查
温大行政〔2016〕127号</v>
      </c>
      <c r="P78" s="127"/>
      <c r="Q78" s="88" t="str">
        <f>VLOOKUP(D78,计分标准!A:AA,27,0)</f>
        <v>建设期内每年计分，验收合格当年双倍计分</v>
      </c>
      <c r="R78" s="123">
        <v>1</v>
      </c>
    </row>
    <row r="79" spans="1:18" ht="30" customHeight="1">
      <c r="A79" s="91" t="s">
        <v>274</v>
      </c>
      <c r="B79" s="93">
        <v>201401</v>
      </c>
      <c r="C79" s="88" t="str">
        <f>VLOOKUP(B79,总!B:T,7,0)</f>
        <v>特色建设专业</v>
      </c>
      <c r="D79" s="88" t="s">
        <v>450</v>
      </c>
      <c r="E79" s="88" t="str">
        <f>VLOOKUP(B79,总!B:T,6,0)</f>
        <v>省级</v>
      </c>
      <c r="F79" s="88" t="str">
        <f>VLOOKUP(B79,总!B:T,3,0)</f>
        <v>生物科学（重点方向：中学生物（科学）教学）</v>
      </c>
      <c r="G79" s="123" t="str">
        <f>VLOOKUP(B79,总!B:T,4,0)</f>
        <v>赵敏</v>
      </c>
      <c r="H79" s="88"/>
      <c r="I79" s="137" t="s">
        <v>27</v>
      </c>
      <c r="J79" s="123">
        <f>VLOOKUP(D79,计分标准!A:AA,MATCH(E79,计分标准!$A$3:$AA$3,0),0)</f>
        <v>60</v>
      </c>
      <c r="K79" s="134">
        <v>1</v>
      </c>
      <c r="L79" s="88" t="str">
        <f>VLOOKUP(B79,总!B:T,10,0)</f>
        <v>2014.09.25</v>
      </c>
      <c r="M79" s="88">
        <f>VLOOKUP(B79,总!B:T,11,0)</f>
        <v>2017.09</v>
      </c>
      <c r="N79" s="88" t="str">
        <f>VLOOKUP(B79,总!B:T,14,0)</f>
        <v>浙教高教〔2014〕110号</v>
      </c>
      <c r="O79" s="88" t="str">
        <f>VLOOKUP(B79,总!B:T,17,0)</f>
        <v>中期检查
温大行政〔2016〕127号</v>
      </c>
      <c r="P79" s="127"/>
      <c r="Q79" s="88" t="str">
        <f>VLOOKUP(D79,计分标准!A:AA,27,0)</f>
        <v>建设期内每年计分，验收合格当年双倍计分</v>
      </c>
      <c r="R79" s="123">
        <v>1</v>
      </c>
    </row>
    <row r="80" spans="1:18" ht="30" customHeight="1">
      <c r="A80" s="91" t="s">
        <v>274</v>
      </c>
      <c r="B80" s="93">
        <v>201401</v>
      </c>
      <c r="C80" s="88" t="str">
        <f>VLOOKUP(B80,总!B:T,7,0)</f>
        <v>特色建设专业</v>
      </c>
      <c r="D80" s="88" t="s">
        <v>450</v>
      </c>
      <c r="E80" s="88" t="str">
        <f>VLOOKUP(B80,总!B:T,6,0)</f>
        <v>省级</v>
      </c>
      <c r="F80" s="88" t="str">
        <f>VLOOKUP(B80,总!B:T,3,0)</f>
        <v>生物科学（重点方向：中学生物（科学）教学）</v>
      </c>
      <c r="G80" s="123" t="str">
        <f>VLOOKUP(B80,总!B:T,4,0)</f>
        <v>赵敏</v>
      </c>
      <c r="H80" s="88"/>
      <c r="I80" s="138" t="s">
        <v>683</v>
      </c>
      <c r="J80" s="123">
        <f>VLOOKUP(D80,计分标准!A:AA,MATCH(E80,计分标准!$A$3:$AA$3,0),0)</f>
        <v>60</v>
      </c>
      <c r="K80" s="134">
        <v>1</v>
      </c>
      <c r="L80" s="88" t="str">
        <f>VLOOKUP(B80,总!B:T,10,0)</f>
        <v>2014.09.25</v>
      </c>
      <c r="M80" s="88">
        <f>VLOOKUP(B80,总!B:T,11,0)</f>
        <v>2017.09</v>
      </c>
      <c r="N80" s="88" t="str">
        <f>VLOOKUP(B80,总!B:T,14,0)</f>
        <v>浙教高教〔2014〕110号</v>
      </c>
      <c r="O80" s="88" t="str">
        <f>VLOOKUP(B80,总!B:T,17,0)</f>
        <v>中期检查
温大行政〔2016〕127号</v>
      </c>
      <c r="P80" s="127"/>
      <c r="Q80" s="88" t="str">
        <f>VLOOKUP(D80,计分标准!A:AA,27,0)</f>
        <v>建设期内每年计分，验收合格当年双倍计分</v>
      </c>
      <c r="R80" s="123">
        <v>1</v>
      </c>
    </row>
    <row r="81" spans="1:18" ht="30" customHeight="1">
      <c r="A81" s="91" t="s">
        <v>274</v>
      </c>
      <c r="B81" s="93">
        <v>201401</v>
      </c>
      <c r="C81" s="88" t="str">
        <f>VLOOKUP(B81,总!B:T,7,0)</f>
        <v>特色建设专业</v>
      </c>
      <c r="D81" s="88" t="s">
        <v>450</v>
      </c>
      <c r="E81" s="88" t="str">
        <f>VLOOKUP(B81,总!B:T,6,0)</f>
        <v>省级</v>
      </c>
      <c r="F81" s="88" t="str">
        <f>VLOOKUP(B81,总!B:T,3,0)</f>
        <v>生物科学（重点方向：中学生物（科学）教学）</v>
      </c>
      <c r="G81" s="123" t="str">
        <f>VLOOKUP(B81,总!B:T,4,0)</f>
        <v>赵敏</v>
      </c>
      <c r="H81" s="88"/>
      <c r="I81" s="137" t="s">
        <v>109</v>
      </c>
      <c r="J81" s="123">
        <f>VLOOKUP(D81,计分标准!A:AA,MATCH(E81,计分标准!$A$3:$AA$3,0),0)</f>
        <v>60</v>
      </c>
      <c r="K81" s="134">
        <v>1</v>
      </c>
      <c r="L81" s="88" t="str">
        <f>VLOOKUP(B81,总!B:T,10,0)</f>
        <v>2014.09.25</v>
      </c>
      <c r="M81" s="88">
        <f>VLOOKUP(B81,总!B:T,11,0)</f>
        <v>2017.09</v>
      </c>
      <c r="N81" s="88" t="str">
        <f>VLOOKUP(B81,总!B:T,14,0)</f>
        <v>浙教高教〔2014〕110号</v>
      </c>
      <c r="O81" s="88" t="str">
        <f>VLOOKUP(B81,总!B:T,17,0)</f>
        <v>中期检查
温大行政〔2016〕127号</v>
      </c>
      <c r="P81" s="127"/>
      <c r="Q81" s="88" t="str">
        <f>VLOOKUP(D81,计分标准!A:AA,27,0)</f>
        <v>建设期内每年计分，验收合格当年双倍计分</v>
      </c>
      <c r="R81" s="123">
        <v>1</v>
      </c>
    </row>
    <row r="82" spans="1:18" ht="30" customHeight="1">
      <c r="A82" s="91" t="s">
        <v>274</v>
      </c>
      <c r="B82" s="93">
        <v>201401</v>
      </c>
      <c r="C82" s="88" t="str">
        <f>VLOOKUP(B82,总!B:T,7,0)</f>
        <v>特色建设专业</v>
      </c>
      <c r="D82" s="88" t="s">
        <v>450</v>
      </c>
      <c r="E82" s="88" t="str">
        <f>VLOOKUP(B82,总!B:T,6,0)</f>
        <v>省级</v>
      </c>
      <c r="F82" s="88" t="str">
        <f>VLOOKUP(B82,总!B:T,3,0)</f>
        <v>生物科学（重点方向：中学生物（科学）教学）</v>
      </c>
      <c r="G82" s="123" t="str">
        <f>VLOOKUP(B82,总!B:T,4,0)</f>
        <v>赵敏</v>
      </c>
      <c r="H82" s="88"/>
      <c r="I82" s="137" t="s">
        <v>248</v>
      </c>
      <c r="J82" s="123">
        <f>VLOOKUP(D82,计分标准!A:AA,MATCH(E82,计分标准!$A$3:$AA$3,0),0)</f>
        <v>60</v>
      </c>
      <c r="K82" s="134">
        <v>1</v>
      </c>
      <c r="L82" s="88" t="str">
        <f>VLOOKUP(B82,总!B:T,10,0)</f>
        <v>2014.09.25</v>
      </c>
      <c r="M82" s="88">
        <f>VLOOKUP(B82,总!B:T,11,0)</f>
        <v>2017.09</v>
      </c>
      <c r="N82" s="88" t="str">
        <f>VLOOKUP(B82,总!B:T,14,0)</f>
        <v>浙教高教〔2014〕110号</v>
      </c>
      <c r="O82" s="88" t="str">
        <f>VLOOKUP(B82,总!B:T,17,0)</f>
        <v>中期检查
温大行政〔2016〕127号</v>
      </c>
      <c r="P82" s="127"/>
      <c r="Q82" s="88" t="str">
        <f>VLOOKUP(D82,计分标准!A:AA,27,0)</f>
        <v>建设期内每年计分，验收合格当年双倍计分</v>
      </c>
      <c r="R82" s="123">
        <v>1</v>
      </c>
    </row>
    <row r="83" spans="1:18" ht="30" customHeight="1">
      <c r="A83" s="91" t="s">
        <v>274</v>
      </c>
      <c r="B83" s="93">
        <v>201401</v>
      </c>
      <c r="C83" s="88" t="str">
        <f>VLOOKUP(B83,总!B:T,7,0)</f>
        <v>特色建设专业</v>
      </c>
      <c r="D83" s="88" t="s">
        <v>450</v>
      </c>
      <c r="E83" s="88" t="str">
        <f>VLOOKUP(B83,总!B:T,6,0)</f>
        <v>省级</v>
      </c>
      <c r="F83" s="88" t="str">
        <f>VLOOKUP(B83,总!B:T,3,0)</f>
        <v>生物科学（重点方向：中学生物（科学）教学）</v>
      </c>
      <c r="G83" s="123" t="str">
        <f>VLOOKUP(B83,总!B:T,4,0)</f>
        <v>赵敏</v>
      </c>
      <c r="H83" s="88"/>
      <c r="I83" s="137" t="s">
        <v>249</v>
      </c>
      <c r="J83" s="123">
        <f>VLOOKUP(D83,计分标准!A:AA,MATCH(E83,计分标准!$A$3:$AA$3,0),0)</f>
        <v>60</v>
      </c>
      <c r="K83" s="134">
        <v>1</v>
      </c>
      <c r="L83" s="88" t="str">
        <f>VLOOKUP(B83,总!B:T,10,0)</f>
        <v>2014.09.25</v>
      </c>
      <c r="M83" s="88">
        <f>VLOOKUP(B83,总!B:T,11,0)</f>
        <v>2017.09</v>
      </c>
      <c r="N83" s="88" t="str">
        <f>VLOOKUP(B83,总!B:T,14,0)</f>
        <v>浙教高教〔2014〕110号</v>
      </c>
      <c r="O83" s="88" t="str">
        <f>VLOOKUP(B83,总!B:T,17,0)</f>
        <v>中期检查
温大行政〔2016〕127号</v>
      </c>
      <c r="P83" s="127"/>
      <c r="Q83" s="88" t="str">
        <f>VLOOKUP(D83,计分标准!A:AA,27,0)</f>
        <v>建设期内每年计分，验收合格当年双倍计分</v>
      </c>
      <c r="R83" s="123">
        <v>1</v>
      </c>
    </row>
    <row r="84" spans="1:18" ht="30" customHeight="1">
      <c r="A84" s="91" t="s">
        <v>274</v>
      </c>
      <c r="B84" s="93">
        <v>201401</v>
      </c>
      <c r="C84" s="88" t="str">
        <f>VLOOKUP(B84,总!B:T,7,0)</f>
        <v>特色建设专业</v>
      </c>
      <c r="D84" s="88" t="s">
        <v>450</v>
      </c>
      <c r="E84" s="88" t="str">
        <f>VLOOKUP(B84,总!B:T,6,0)</f>
        <v>省级</v>
      </c>
      <c r="F84" s="88" t="str">
        <f>VLOOKUP(B84,总!B:T,3,0)</f>
        <v>生物科学（重点方向：中学生物（科学）教学）</v>
      </c>
      <c r="G84" s="123" t="str">
        <f>VLOOKUP(B84,总!B:T,4,0)</f>
        <v>赵敏</v>
      </c>
      <c r="H84" s="88"/>
      <c r="I84" s="137" t="s">
        <v>252</v>
      </c>
      <c r="J84" s="123">
        <f>VLOOKUP(D84,计分标准!A:AA,MATCH(E84,计分标准!$A$3:$AA$3,0),0)</f>
        <v>60</v>
      </c>
      <c r="K84" s="134">
        <v>1</v>
      </c>
      <c r="L84" s="88" t="str">
        <f>VLOOKUP(B84,总!B:T,10,0)</f>
        <v>2014.09.25</v>
      </c>
      <c r="M84" s="88">
        <f>VLOOKUP(B84,总!B:T,11,0)</f>
        <v>2017.09</v>
      </c>
      <c r="N84" s="88" t="str">
        <f>VLOOKUP(B84,总!B:T,14,0)</f>
        <v>浙教高教〔2014〕110号</v>
      </c>
      <c r="O84" s="88" t="str">
        <f>VLOOKUP(B84,总!B:T,17,0)</f>
        <v>中期检查
温大行政〔2016〕127号</v>
      </c>
      <c r="P84" s="127"/>
      <c r="Q84" s="88" t="str">
        <f>VLOOKUP(D84,计分标准!A:AA,27,0)</f>
        <v>建设期内每年计分，验收合格当年双倍计分</v>
      </c>
      <c r="R84" s="123">
        <v>1</v>
      </c>
    </row>
    <row r="85" spans="1:18" ht="30" customHeight="1">
      <c r="A85" s="91" t="s">
        <v>274</v>
      </c>
      <c r="B85" s="93">
        <v>201401</v>
      </c>
      <c r="C85" s="88" t="str">
        <f>VLOOKUP(B85,总!B:T,7,0)</f>
        <v>特色建设专业</v>
      </c>
      <c r="D85" s="88" t="s">
        <v>450</v>
      </c>
      <c r="E85" s="88" t="str">
        <f>VLOOKUP(B85,总!B:T,6,0)</f>
        <v>省级</v>
      </c>
      <c r="F85" s="88" t="str">
        <f>VLOOKUP(B85,总!B:T,3,0)</f>
        <v>生物科学（重点方向：中学生物（科学）教学）</v>
      </c>
      <c r="G85" s="123" t="str">
        <f>VLOOKUP(B85,总!B:T,4,0)</f>
        <v>赵敏</v>
      </c>
      <c r="H85" s="88"/>
      <c r="I85" s="137" t="s">
        <v>620</v>
      </c>
      <c r="J85" s="123">
        <f>VLOOKUP(D85,计分标准!A:AA,MATCH(E85,计分标准!$A$3:$AA$3,0),0)</f>
        <v>60</v>
      </c>
      <c r="K85" s="134">
        <v>1</v>
      </c>
      <c r="L85" s="88" t="str">
        <f>VLOOKUP(B85,总!B:T,10,0)</f>
        <v>2014.09.25</v>
      </c>
      <c r="M85" s="88">
        <f>VLOOKUP(B85,总!B:T,11,0)</f>
        <v>2017.09</v>
      </c>
      <c r="N85" s="88" t="str">
        <f>VLOOKUP(B85,总!B:T,14,0)</f>
        <v>浙教高教〔2014〕110号</v>
      </c>
      <c r="O85" s="88" t="str">
        <f>VLOOKUP(B85,总!B:T,17,0)</f>
        <v>中期检查
温大行政〔2016〕127号</v>
      </c>
      <c r="P85" s="127"/>
      <c r="Q85" s="88" t="str">
        <f>VLOOKUP(D85,计分标准!A:AA,27,0)</f>
        <v>建设期内每年计分，验收合格当年双倍计分</v>
      </c>
      <c r="R85" s="123">
        <v>1</v>
      </c>
    </row>
    <row r="86" spans="1:18" ht="30" customHeight="1">
      <c r="A86" s="91" t="s">
        <v>274</v>
      </c>
      <c r="B86" s="93">
        <v>201401</v>
      </c>
      <c r="C86" s="88" t="str">
        <f>VLOOKUP(B86,总!B:T,7,0)</f>
        <v>特色建设专业</v>
      </c>
      <c r="D86" s="88" t="s">
        <v>450</v>
      </c>
      <c r="E86" s="88" t="str">
        <f>VLOOKUP(B86,总!B:T,6,0)</f>
        <v>省级</v>
      </c>
      <c r="F86" s="88" t="str">
        <f>VLOOKUP(B86,总!B:T,3,0)</f>
        <v>生物科学（重点方向：中学生物（科学）教学）</v>
      </c>
      <c r="G86" s="123" t="str">
        <f>VLOOKUP(B86,总!B:T,4,0)</f>
        <v>赵敏</v>
      </c>
      <c r="H86" s="88"/>
      <c r="I86" s="137" t="s">
        <v>254</v>
      </c>
      <c r="J86" s="123">
        <f>VLOOKUP(D86,计分标准!A:AA,MATCH(E86,计分标准!$A$3:$AA$3,0),0)</f>
        <v>60</v>
      </c>
      <c r="K86" s="134">
        <v>1</v>
      </c>
      <c r="L86" s="88" t="str">
        <f>VLOOKUP(B86,总!B:T,10,0)</f>
        <v>2014.09.25</v>
      </c>
      <c r="M86" s="88">
        <f>VLOOKUP(B86,总!B:T,11,0)</f>
        <v>2017.09</v>
      </c>
      <c r="N86" s="88" t="str">
        <f>VLOOKUP(B86,总!B:T,14,0)</f>
        <v>浙教高教〔2014〕110号</v>
      </c>
      <c r="O86" s="88" t="str">
        <f>VLOOKUP(B86,总!B:T,17,0)</f>
        <v>中期检查
温大行政〔2016〕127号</v>
      </c>
      <c r="P86" s="127"/>
      <c r="Q86" s="88" t="str">
        <f>VLOOKUP(D86,计分标准!A:AA,27,0)</f>
        <v>建设期内每年计分，验收合格当年双倍计分</v>
      </c>
      <c r="R86" s="123">
        <v>1</v>
      </c>
    </row>
    <row r="87" spans="1:18" ht="30" customHeight="1">
      <c r="A87" s="91" t="s">
        <v>274</v>
      </c>
      <c r="B87" s="93">
        <v>201401</v>
      </c>
      <c r="C87" s="88" t="str">
        <f>VLOOKUP(B87,总!B:T,7,0)</f>
        <v>特色建设专业</v>
      </c>
      <c r="D87" s="88" t="s">
        <v>450</v>
      </c>
      <c r="E87" s="88" t="str">
        <f>VLOOKUP(B87,总!B:T,6,0)</f>
        <v>省级</v>
      </c>
      <c r="F87" s="88" t="str">
        <f>VLOOKUP(B87,总!B:T,3,0)</f>
        <v>生物科学（重点方向：中学生物（科学）教学）</v>
      </c>
      <c r="G87" s="123" t="str">
        <f>VLOOKUP(B87,总!B:T,4,0)</f>
        <v>赵敏</v>
      </c>
      <c r="H87" s="88"/>
      <c r="I87" s="137" t="s">
        <v>83</v>
      </c>
      <c r="J87" s="123">
        <f>VLOOKUP(D87,计分标准!A:AA,MATCH(E87,计分标准!$A$3:$AA$3,0),0)</f>
        <v>60</v>
      </c>
      <c r="K87" s="134">
        <v>1</v>
      </c>
      <c r="L87" s="88" t="str">
        <f>VLOOKUP(B87,总!B:T,10,0)</f>
        <v>2014.09.25</v>
      </c>
      <c r="M87" s="88">
        <f>VLOOKUP(B87,总!B:T,11,0)</f>
        <v>2017.09</v>
      </c>
      <c r="N87" s="88" t="str">
        <f>VLOOKUP(B87,总!B:T,14,0)</f>
        <v>浙教高教〔2014〕110号</v>
      </c>
      <c r="O87" s="88" t="str">
        <f>VLOOKUP(B87,总!B:T,17,0)</f>
        <v>中期检查
温大行政〔2016〕127号</v>
      </c>
      <c r="P87" s="127"/>
      <c r="Q87" s="88" t="str">
        <f>VLOOKUP(D87,计分标准!A:AA,27,0)</f>
        <v>建设期内每年计分，验收合格当年双倍计分</v>
      </c>
      <c r="R87" s="123">
        <v>1</v>
      </c>
    </row>
    <row r="88" spans="1:18" ht="30" customHeight="1">
      <c r="A88" s="91" t="s">
        <v>274</v>
      </c>
      <c r="B88" s="93">
        <v>201401</v>
      </c>
      <c r="C88" s="88" t="str">
        <f>VLOOKUP(B88,总!B:T,7,0)</f>
        <v>特色建设专业</v>
      </c>
      <c r="D88" s="88" t="s">
        <v>450</v>
      </c>
      <c r="E88" s="88" t="str">
        <f>VLOOKUP(B88,总!B:T,6,0)</f>
        <v>省级</v>
      </c>
      <c r="F88" s="88" t="str">
        <f>VLOOKUP(B88,总!B:T,3,0)</f>
        <v>生物科学（重点方向：中学生物（科学）教学）</v>
      </c>
      <c r="G88" s="123" t="str">
        <f>VLOOKUP(B88,总!B:T,4,0)</f>
        <v>赵敏</v>
      </c>
      <c r="H88" s="88"/>
      <c r="I88" s="137" t="s">
        <v>239</v>
      </c>
      <c r="J88" s="123">
        <f>VLOOKUP(D88,计分标准!A:AA,MATCH(E88,计分标准!$A$3:$AA$3,0),0)</f>
        <v>60</v>
      </c>
      <c r="K88" s="134">
        <v>1</v>
      </c>
      <c r="L88" s="88" t="str">
        <f>VLOOKUP(B88,总!B:T,10,0)</f>
        <v>2014.09.25</v>
      </c>
      <c r="M88" s="88">
        <f>VLOOKUP(B88,总!B:T,11,0)</f>
        <v>2017.09</v>
      </c>
      <c r="N88" s="88" t="str">
        <f>VLOOKUP(B88,总!B:T,14,0)</f>
        <v>浙教高教〔2014〕110号</v>
      </c>
      <c r="O88" s="88" t="str">
        <f>VLOOKUP(B88,总!B:T,17,0)</f>
        <v>中期检查
温大行政〔2016〕127号</v>
      </c>
      <c r="P88" s="127"/>
      <c r="Q88" s="88" t="str">
        <f>VLOOKUP(D88,计分标准!A:AA,27,0)</f>
        <v>建设期内每年计分，验收合格当年双倍计分</v>
      </c>
      <c r="R88" s="123">
        <v>1</v>
      </c>
    </row>
    <row r="89" spans="1:18" ht="30" customHeight="1">
      <c r="A89" s="91" t="s">
        <v>274</v>
      </c>
      <c r="B89" s="93">
        <v>201401</v>
      </c>
      <c r="C89" s="88" t="str">
        <f>VLOOKUP(B89,总!B:T,7,0)</f>
        <v>特色建设专业</v>
      </c>
      <c r="D89" s="88" t="s">
        <v>450</v>
      </c>
      <c r="E89" s="88" t="str">
        <f>VLOOKUP(B89,总!B:T,6,0)</f>
        <v>省级</v>
      </c>
      <c r="F89" s="88" t="str">
        <f>VLOOKUP(B89,总!B:T,3,0)</f>
        <v>生物科学（重点方向：中学生物（科学）教学）</v>
      </c>
      <c r="G89" s="123" t="str">
        <f>VLOOKUP(B89,总!B:T,4,0)</f>
        <v>赵敏</v>
      </c>
      <c r="H89" s="88"/>
      <c r="I89" s="137" t="s">
        <v>36</v>
      </c>
      <c r="J89" s="123">
        <f>VLOOKUP(D89,计分标准!A:AA,MATCH(E89,计分标准!$A$3:$AA$3,0),0)</f>
        <v>60</v>
      </c>
      <c r="K89" s="134">
        <v>1</v>
      </c>
      <c r="L89" s="88" t="str">
        <f>VLOOKUP(B89,总!B:T,10,0)</f>
        <v>2014.09.25</v>
      </c>
      <c r="M89" s="88">
        <f>VLOOKUP(B89,总!B:T,11,0)</f>
        <v>2017.09</v>
      </c>
      <c r="N89" s="88" t="str">
        <f>VLOOKUP(B89,总!B:T,14,0)</f>
        <v>浙教高教〔2014〕110号</v>
      </c>
      <c r="O89" s="88" t="str">
        <f>VLOOKUP(B89,总!B:T,17,0)</f>
        <v>中期检查
温大行政〔2016〕127号</v>
      </c>
      <c r="P89" s="127"/>
      <c r="Q89" s="88" t="str">
        <f>VLOOKUP(D89,计分标准!A:AA,27,0)</f>
        <v>建设期内每年计分，验收合格当年双倍计分</v>
      </c>
      <c r="R89" s="123">
        <v>1</v>
      </c>
    </row>
    <row r="90" spans="1:18" ht="30" customHeight="1">
      <c r="A90" s="91" t="s">
        <v>274</v>
      </c>
      <c r="B90" s="93">
        <v>201401</v>
      </c>
      <c r="C90" s="88" t="str">
        <f>VLOOKUP(B90,总!B:T,7,0)</f>
        <v>特色建设专业</v>
      </c>
      <c r="D90" s="88" t="s">
        <v>450</v>
      </c>
      <c r="E90" s="88" t="str">
        <f>VLOOKUP(B90,总!B:T,6,0)</f>
        <v>省级</v>
      </c>
      <c r="F90" s="88" t="str">
        <f>VLOOKUP(B90,总!B:T,3,0)</f>
        <v>生物科学（重点方向：中学生物（科学）教学）</v>
      </c>
      <c r="G90" s="123" t="str">
        <f>VLOOKUP(B90,总!B:T,4,0)</f>
        <v>赵敏</v>
      </c>
      <c r="H90" s="88"/>
      <c r="I90" s="137" t="s">
        <v>158</v>
      </c>
      <c r="J90" s="123">
        <f>VLOOKUP(D90,计分标准!A:AA,MATCH(E90,计分标准!$A$3:$AA$3,0),0)</f>
        <v>60</v>
      </c>
      <c r="K90" s="134">
        <v>1</v>
      </c>
      <c r="L90" s="88" t="str">
        <f>VLOOKUP(B90,总!B:T,10,0)</f>
        <v>2014.09.25</v>
      </c>
      <c r="M90" s="88">
        <f>VLOOKUP(B90,总!B:T,11,0)</f>
        <v>2017.09</v>
      </c>
      <c r="N90" s="88" t="str">
        <f>VLOOKUP(B90,总!B:T,14,0)</f>
        <v>浙教高教〔2014〕110号</v>
      </c>
      <c r="O90" s="88" t="str">
        <f>VLOOKUP(B90,总!B:T,17,0)</f>
        <v>中期检查
温大行政〔2016〕127号</v>
      </c>
      <c r="P90" s="127"/>
      <c r="Q90" s="88" t="str">
        <f>VLOOKUP(D90,计分标准!A:AA,27,0)</f>
        <v>建设期内每年计分，验收合格当年双倍计分</v>
      </c>
      <c r="R90" s="123">
        <v>1</v>
      </c>
    </row>
    <row r="91" spans="1:18" ht="30" customHeight="1">
      <c r="A91" s="91" t="s">
        <v>275</v>
      </c>
      <c r="B91" s="104">
        <v>201611</v>
      </c>
      <c r="C91" s="88" t="str">
        <f>VLOOKUP(B91,总!B:T,7,0)</f>
        <v>十三五优势专业</v>
      </c>
      <c r="D91" s="88" t="s">
        <v>450</v>
      </c>
      <c r="E91" s="88" t="str">
        <f>VLOOKUP(B91,总!B:T,6,0)</f>
        <v>省级</v>
      </c>
      <c r="F91" s="88" t="str">
        <f>VLOOKUP(B91,总!B:T,3,0)</f>
        <v>生物科学</v>
      </c>
      <c r="G91" s="123" t="str">
        <f>VLOOKUP(B91,总!B:T,4,0)</f>
        <v>赵敏</v>
      </c>
      <c r="H91" s="88"/>
      <c r="I91" s="136" t="s">
        <v>684</v>
      </c>
      <c r="J91" s="123">
        <f>VLOOKUP(D91,计分标准!A:AA,MATCH(E91,计分标准!$A$3:$AA$3,0),0)</f>
        <v>60</v>
      </c>
      <c r="K91" s="134">
        <v>5</v>
      </c>
      <c r="L91" s="123">
        <f>VLOOKUP(B91,总!B:T,10,0)</f>
        <v>2016.11</v>
      </c>
      <c r="M91" s="88">
        <f>VLOOKUP(B91,总!B:T,11,0)</f>
        <v>0</v>
      </c>
      <c r="N91" s="88" t="str">
        <f>VLOOKUP(B91,总!B:T,14,0)</f>
        <v>浙教高教〔2016〕164号</v>
      </c>
      <c r="O91" s="88">
        <f>VLOOKUP(B91,总!B:T,17,0)</f>
        <v>0</v>
      </c>
      <c r="P91" s="127"/>
      <c r="Q91" s="88" t="str">
        <f>VLOOKUP(D91,计分标准!A:AA,27,0)</f>
        <v>建设期内每年计分，验收合格当年双倍计分</v>
      </c>
      <c r="R91" s="123">
        <v>1</v>
      </c>
    </row>
    <row r="92" spans="1:18" ht="30" customHeight="1">
      <c r="A92" s="91" t="s">
        <v>275</v>
      </c>
      <c r="B92" s="104">
        <v>201611</v>
      </c>
      <c r="C92" s="88" t="str">
        <f>VLOOKUP(B92,总!B:T,7,0)</f>
        <v>十三五优势专业</v>
      </c>
      <c r="D92" s="88" t="s">
        <v>450</v>
      </c>
      <c r="E92" s="88" t="str">
        <f>VLOOKUP(B92,总!B:T,6,0)</f>
        <v>省级</v>
      </c>
      <c r="F92" s="88" t="str">
        <f>VLOOKUP(B92,总!B:T,3,0)</f>
        <v>生物科学</v>
      </c>
      <c r="G92" s="123" t="str">
        <f>VLOOKUP(B92,总!B:T,4,0)</f>
        <v>赵敏</v>
      </c>
      <c r="H92" s="88"/>
      <c r="I92" s="137" t="s">
        <v>59</v>
      </c>
      <c r="J92" s="123">
        <f>VLOOKUP(D92,计分标准!A:AA,MATCH(E92,计分标准!$A$3:$AA$3,0),0)</f>
        <v>60</v>
      </c>
      <c r="K92" s="134">
        <v>7.5</v>
      </c>
      <c r="L92" s="123">
        <f>VLOOKUP(B92,总!B:T,10,0)</f>
        <v>2016.11</v>
      </c>
      <c r="M92" s="88">
        <f>VLOOKUP(B92,总!B:T,11,0)</f>
        <v>0</v>
      </c>
      <c r="N92" s="88" t="str">
        <f>VLOOKUP(B92,总!B:T,14,0)</f>
        <v>浙教高教〔2016〕164号</v>
      </c>
      <c r="O92" s="88">
        <f>VLOOKUP(B92,总!B:T,17,0)</f>
        <v>0</v>
      </c>
      <c r="P92" s="127"/>
      <c r="Q92" s="88" t="str">
        <f>VLOOKUP(D92,计分标准!A:AA,27,0)</f>
        <v>建设期内每年计分，验收合格当年双倍计分</v>
      </c>
      <c r="R92" s="123">
        <v>1</v>
      </c>
    </row>
    <row r="93" spans="1:18" ht="30" customHeight="1">
      <c r="A93" s="91" t="s">
        <v>275</v>
      </c>
      <c r="B93" s="104">
        <v>201611</v>
      </c>
      <c r="C93" s="88" t="str">
        <f>VLOOKUP(B93,总!B:T,7,0)</f>
        <v>十三五优势专业</v>
      </c>
      <c r="D93" s="88" t="s">
        <v>450</v>
      </c>
      <c r="E93" s="88" t="str">
        <f>VLOOKUP(B93,总!B:T,6,0)</f>
        <v>省级</v>
      </c>
      <c r="F93" s="88" t="str">
        <f>VLOOKUP(B93,总!B:T,3,0)</f>
        <v>生物科学</v>
      </c>
      <c r="G93" s="123" t="str">
        <f>VLOOKUP(B93,总!B:T,4,0)</f>
        <v>赵敏</v>
      </c>
      <c r="H93" s="88"/>
      <c r="I93" s="136" t="s">
        <v>678</v>
      </c>
      <c r="J93" s="123">
        <f>VLOOKUP(D93,计分标准!A:AA,MATCH(E93,计分标准!$A$3:$AA$3,0),0)</f>
        <v>60</v>
      </c>
      <c r="K93" s="134">
        <v>2</v>
      </c>
      <c r="L93" s="123">
        <f>VLOOKUP(B93,总!B:T,10,0)</f>
        <v>2016.11</v>
      </c>
      <c r="M93" s="88">
        <f>VLOOKUP(B93,总!B:T,11,0)</f>
        <v>0</v>
      </c>
      <c r="N93" s="88" t="str">
        <f>VLOOKUP(B93,总!B:T,14,0)</f>
        <v>浙教高教〔2016〕164号</v>
      </c>
      <c r="O93" s="88">
        <f>VLOOKUP(B93,总!B:T,17,0)</f>
        <v>0</v>
      </c>
      <c r="P93" s="127"/>
      <c r="Q93" s="88" t="str">
        <f>VLOOKUP(D93,计分标准!A:AA,27,0)</f>
        <v>建设期内每年计分，验收合格当年双倍计分</v>
      </c>
      <c r="R93" s="123">
        <v>1</v>
      </c>
    </row>
    <row r="94" spans="1:18" ht="30" customHeight="1">
      <c r="A94" s="91" t="s">
        <v>275</v>
      </c>
      <c r="B94" s="104">
        <v>201611</v>
      </c>
      <c r="C94" s="88" t="str">
        <f>VLOOKUP(B94,总!B:T,7,0)</f>
        <v>十三五优势专业</v>
      </c>
      <c r="D94" s="88" t="s">
        <v>450</v>
      </c>
      <c r="E94" s="88" t="str">
        <f>VLOOKUP(B94,总!B:T,6,0)</f>
        <v>省级</v>
      </c>
      <c r="F94" s="88" t="str">
        <f>VLOOKUP(B94,总!B:T,3,0)</f>
        <v>生物科学</v>
      </c>
      <c r="G94" s="123" t="str">
        <f>VLOOKUP(B94,总!B:T,4,0)</f>
        <v>赵敏</v>
      </c>
      <c r="H94" s="88"/>
      <c r="I94" s="137" t="s">
        <v>158</v>
      </c>
      <c r="J94" s="123">
        <f>VLOOKUP(D94,计分标准!A:AA,MATCH(E94,计分标准!$A$3:$AA$3,0),0)</f>
        <v>60</v>
      </c>
      <c r="K94" s="134">
        <v>1.5</v>
      </c>
      <c r="L94" s="123">
        <f>VLOOKUP(B94,总!B:T,10,0)</f>
        <v>2016.11</v>
      </c>
      <c r="M94" s="88">
        <f>VLOOKUP(B94,总!B:T,11,0)</f>
        <v>0</v>
      </c>
      <c r="N94" s="88" t="str">
        <f>VLOOKUP(B94,总!B:T,14,0)</f>
        <v>浙教高教〔2016〕164号</v>
      </c>
      <c r="O94" s="88">
        <f>VLOOKUP(B94,总!B:T,17,0)</f>
        <v>0</v>
      </c>
      <c r="P94" s="127"/>
      <c r="Q94" s="88" t="str">
        <f>VLOOKUP(D94,计分标准!A:AA,27,0)</f>
        <v>建设期内每年计分，验收合格当年双倍计分</v>
      </c>
      <c r="R94" s="123">
        <v>1</v>
      </c>
    </row>
    <row r="95" spans="1:18" ht="30" customHeight="1">
      <c r="A95" s="91" t="s">
        <v>275</v>
      </c>
      <c r="B95" s="104">
        <v>201611</v>
      </c>
      <c r="C95" s="88" t="str">
        <f>VLOOKUP(B95,总!B:T,7,0)</f>
        <v>十三五优势专业</v>
      </c>
      <c r="D95" s="88" t="s">
        <v>450</v>
      </c>
      <c r="E95" s="88" t="str">
        <f>VLOOKUP(B95,总!B:T,6,0)</f>
        <v>省级</v>
      </c>
      <c r="F95" s="88" t="str">
        <f>VLOOKUP(B95,总!B:T,3,0)</f>
        <v>生物科学</v>
      </c>
      <c r="G95" s="123" t="str">
        <f>VLOOKUP(B95,总!B:T,4,0)</f>
        <v>赵敏</v>
      </c>
      <c r="H95" s="88"/>
      <c r="I95" s="136" t="s">
        <v>685</v>
      </c>
      <c r="J95" s="123">
        <f>VLOOKUP(D95,计分标准!A:AA,MATCH(E95,计分标准!$A$3:$AA$3,0),0)</f>
        <v>60</v>
      </c>
      <c r="K95" s="134">
        <v>7.5</v>
      </c>
      <c r="L95" s="123">
        <f>VLOOKUP(B95,总!B:T,10,0)</f>
        <v>2016.11</v>
      </c>
      <c r="M95" s="88">
        <f>VLOOKUP(B95,总!B:T,11,0)</f>
        <v>0</v>
      </c>
      <c r="N95" s="88" t="str">
        <f>VLOOKUP(B95,总!B:T,14,0)</f>
        <v>浙教高教〔2016〕164号</v>
      </c>
      <c r="O95" s="88">
        <f>VLOOKUP(B95,总!B:T,17,0)</f>
        <v>0</v>
      </c>
      <c r="P95" s="127"/>
      <c r="Q95" s="88" t="str">
        <f>VLOOKUP(D95,计分标准!A:AA,27,0)</f>
        <v>建设期内每年计分，验收合格当年双倍计分</v>
      </c>
      <c r="R95" s="123">
        <v>1</v>
      </c>
    </row>
    <row r="96" spans="1:18" ht="30" customHeight="1">
      <c r="A96" s="91" t="s">
        <v>275</v>
      </c>
      <c r="B96" s="104">
        <v>201611</v>
      </c>
      <c r="C96" s="88" t="str">
        <f>VLOOKUP(B96,总!B:T,7,0)</f>
        <v>十三五优势专业</v>
      </c>
      <c r="D96" s="88" t="s">
        <v>450</v>
      </c>
      <c r="E96" s="88" t="str">
        <f>VLOOKUP(B96,总!B:T,6,0)</f>
        <v>省级</v>
      </c>
      <c r="F96" s="88" t="str">
        <f>VLOOKUP(B96,总!B:T,3,0)</f>
        <v>生物科学</v>
      </c>
      <c r="G96" s="123" t="str">
        <f>VLOOKUP(B96,总!B:T,4,0)</f>
        <v>赵敏</v>
      </c>
      <c r="H96" s="88"/>
      <c r="I96" s="137" t="s">
        <v>32</v>
      </c>
      <c r="J96" s="123">
        <f>VLOOKUP(D96,计分标准!A:AA,MATCH(E96,计分标准!$A$3:$AA$3,0),0)</f>
        <v>60</v>
      </c>
      <c r="K96" s="134">
        <v>4</v>
      </c>
      <c r="L96" s="123">
        <f>VLOOKUP(B96,总!B:T,10,0)</f>
        <v>2016.11</v>
      </c>
      <c r="M96" s="88">
        <f>VLOOKUP(B96,总!B:T,11,0)</f>
        <v>0</v>
      </c>
      <c r="N96" s="88" t="str">
        <f>VLOOKUP(B96,总!B:T,14,0)</f>
        <v>浙教高教〔2016〕164号</v>
      </c>
      <c r="O96" s="88">
        <f>VLOOKUP(B96,总!B:T,17,0)</f>
        <v>0</v>
      </c>
      <c r="P96" s="127"/>
      <c r="Q96" s="88" t="str">
        <f>VLOOKUP(D96,计分标准!A:AA,27,0)</f>
        <v>建设期内每年计分，验收合格当年双倍计分</v>
      </c>
      <c r="R96" s="123">
        <v>1</v>
      </c>
    </row>
    <row r="97" spans="1:18" ht="30" customHeight="1">
      <c r="A97" s="91" t="s">
        <v>275</v>
      </c>
      <c r="B97" s="104">
        <v>201611</v>
      </c>
      <c r="C97" s="88" t="str">
        <f>VLOOKUP(B97,总!B:T,7,0)</f>
        <v>十三五优势专业</v>
      </c>
      <c r="D97" s="88" t="s">
        <v>450</v>
      </c>
      <c r="E97" s="88" t="str">
        <f>VLOOKUP(B97,总!B:T,6,0)</f>
        <v>省级</v>
      </c>
      <c r="F97" s="88" t="str">
        <f>VLOOKUP(B97,总!B:T,3,0)</f>
        <v>生物科学</v>
      </c>
      <c r="G97" s="123" t="str">
        <f>VLOOKUP(B97,总!B:T,4,0)</f>
        <v>赵敏</v>
      </c>
      <c r="H97" s="88"/>
      <c r="I97" s="137" t="s">
        <v>253</v>
      </c>
      <c r="J97" s="123">
        <f>VLOOKUP(D97,计分标准!A:AA,MATCH(E97,计分标准!$A$3:$AA$3,0),0)</f>
        <v>60</v>
      </c>
      <c r="K97" s="134">
        <v>3</v>
      </c>
      <c r="L97" s="123">
        <f>VLOOKUP(B97,总!B:T,10,0)</f>
        <v>2016.11</v>
      </c>
      <c r="M97" s="88">
        <f>VLOOKUP(B97,总!B:T,11,0)</f>
        <v>0</v>
      </c>
      <c r="N97" s="88" t="str">
        <f>VLOOKUP(B97,总!B:T,14,0)</f>
        <v>浙教高教〔2016〕164号</v>
      </c>
      <c r="O97" s="88">
        <f>VLOOKUP(B97,总!B:T,17,0)</f>
        <v>0</v>
      </c>
      <c r="P97" s="127"/>
      <c r="Q97" s="88" t="str">
        <f>VLOOKUP(D97,计分标准!A:AA,27,0)</f>
        <v>建设期内每年计分，验收合格当年双倍计分</v>
      </c>
      <c r="R97" s="123">
        <v>1</v>
      </c>
    </row>
    <row r="98" spans="1:18" ht="30" customHeight="1">
      <c r="A98" s="91" t="s">
        <v>275</v>
      </c>
      <c r="B98" s="104">
        <v>201611</v>
      </c>
      <c r="C98" s="88" t="str">
        <f>VLOOKUP(B98,总!B:T,7,0)</f>
        <v>十三五优势专业</v>
      </c>
      <c r="D98" s="88" t="s">
        <v>450</v>
      </c>
      <c r="E98" s="88" t="str">
        <f>VLOOKUP(B98,总!B:T,6,0)</f>
        <v>省级</v>
      </c>
      <c r="F98" s="88" t="str">
        <f>VLOOKUP(B98,总!B:T,3,0)</f>
        <v>生物科学</v>
      </c>
      <c r="G98" s="123" t="str">
        <f>VLOOKUP(B98,总!B:T,4,0)</f>
        <v>赵敏</v>
      </c>
      <c r="H98" s="88"/>
      <c r="I98" s="135" t="s">
        <v>686</v>
      </c>
      <c r="J98" s="123">
        <f>VLOOKUP(D98,计分标准!A:AA,MATCH(E98,计分标准!$A$3:$AA$3,0),0)</f>
        <v>60</v>
      </c>
      <c r="K98" s="134">
        <v>1</v>
      </c>
      <c r="L98" s="123">
        <f>VLOOKUP(B98,总!B:T,10,0)</f>
        <v>2016.11</v>
      </c>
      <c r="M98" s="88">
        <f>VLOOKUP(B98,总!B:T,11,0)</f>
        <v>0</v>
      </c>
      <c r="N98" s="88" t="str">
        <f>VLOOKUP(B98,总!B:T,14,0)</f>
        <v>浙教高教〔2016〕164号</v>
      </c>
      <c r="O98" s="88">
        <f>VLOOKUP(B98,总!B:T,17,0)</f>
        <v>0</v>
      </c>
      <c r="P98" s="127"/>
      <c r="Q98" s="88" t="str">
        <f>VLOOKUP(D98,计分标准!A:AA,27,0)</f>
        <v>建设期内每年计分，验收合格当年双倍计分</v>
      </c>
      <c r="R98" s="123">
        <v>1</v>
      </c>
    </row>
    <row r="99" spans="1:18" ht="30" customHeight="1">
      <c r="A99" s="91" t="s">
        <v>275</v>
      </c>
      <c r="B99" s="104">
        <v>201611</v>
      </c>
      <c r="C99" s="88" t="str">
        <f>VLOOKUP(B99,总!B:T,7,0)</f>
        <v>十三五优势专业</v>
      </c>
      <c r="D99" s="88" t="s">
        <v>450</v>
      </c>
      <c r="E99" s="88" t="str">
        <f>VLOOKUP(B99,总!B:T,6,0)</f>
        <v>省级</v>
      </c>
      <c r="F99" s="152" t="str">
        <f>VLOOKUP(B99,总!B:T,3,0)</f>
        <v>生物科学</v>
      </c>
      <c r="G99" s="123" t="str">
        <f>VLOOKUP(B99,总!B:T,4,0)</f>
        <v>赵敏</v>
      </c>
      <c r="H99" s="88"/>
      <c r="I99" s="137" t="s">
        <v>182</v>
      </c>
      <c r="J99" s="123">
        <f>VLOOKUP(D99,计分标准!A:AA,MATCH(E99,计分标准!$A$3:$AA$3,0),0)</f>
        <v>60</v>
      </c>
      <c r="K99" s="134">
        <v>1.5</v>
      </c>
      <c r="L99" s="123">
        <f>VLOOKUP(B99,总!B:T,10,0)</f>
        <v>2016.11</v>
      </c>
      <c r="M99" s="88">
        <f>VLOOKUP(B99,总!B:T,11,0)</f>
        <v>0</v>
      </c>
      <c r="N99" s="88" t="str">
        <f>VLOOKUP(B99,总!B:T,14,0)</f>
        <v>浙教高教〔2016〕164号</v>
      </c>
      <c r="O99" s="88">
        <f>VLOOKUP(B99,总!B:T,17,0)</f>
        <v>0</v>
      </c>
      <c r="P99" s="127"/>
      <c r="Q99" s="88" t="str">
        <f>VLOOKUP(D99,计分标准!A:AA,27,0)</f>
        <v>建设期内每年计分，验收合格当年双倍计分</v>
      </c>
      <c r="R99" s="123">
        <v>1</v>
      </c>
    </row>
    <row r="100" spans="1:18" ht="30" customHeight="1">
      <c r="A100" s="91" t="s">
        <v>275</v>
      </c>
      <c r="B100" s="104">
        <v>201611</v>
      </c>
      <c r="C100" s="88" t="str">
        <f>VLOOKUP(B100,总!B:T,7,0)</f>
        <v>十三五优势专业</v>
      </c>
      <c r="D100" s="88" t="s">
        <v>450</v>
      </c>
      <c r="E100" s="88" t="str">
        <f>VLOOKUP(B100,总!B:T,6,0)</f>
        <v>省级</v>
      </c>
      <c r="F100" s="88" t="str">
        <f>VLOOKUP(B100,总!B:T,3,0)</f>
        <v>生物科学</v>
      </c>
      <c r="G100" s="123" t="str">
        <f>VLOOKUP(B100,总!B:T,4,0)</f>
        <v>赵敏</v>
      </c>
      <c r="H100" s="88"/>
      <c r="I100" s="135" t="s">
        <v>687</v>
      </c>
      <c r="J100" s="123">
        <f>VLOOKUP(D100,计分标准!A:AA,MATCH(E100,计分标准!$A$3:$AA$3,0),0)</f>
        <v>60</v>
      </c>
      <c r="K100" s="134">
        <v>0.5</v>
      </c>
      <c r="L100" s="123">
        <f>VLOOKUP(B100,总!B:T,10,0)</f>
        <v>2016.11</v>
      </c>
      <c r="M100" s="88">
        <f>VLOOKUP(B100,总!B:T,11,0)</f>
        <v>0</v>
      </c>
      <c r="N100" s="88" t="str">
        <f>VLOOKUP(B100,总!B:T,14,0)</f>
        <v>浙教高教〔2016〕164号</v>
      </c>
      <c r="O100" s="88">
        <f>VLOOKUP(B100,总!B:T,17,0)</f>
        <v>0</v>
      </c>
      <c r="P100" s="127"/>
      <c r="Q100" s="88" t="str">
        <f>VLOOKUP(D100,计分标准!A:AA,27,0)</f>
        <v>建设期内每年计分，验收合格当年双倍计分</v>
      </c>
      <c r="R100" s="123">
        <v>1</v>
      </c>
    </row>
    <row r="101" spans="1:18" ht="30" customHeight="1">
      <c r="A101" s="91" t="s">
        <v>275</v>
      </c>
      <c r="B101" s="104">
        <v>201611</v>
      </c>
      <c r="C101" s="88" t="str">
        <f>VLOOKUP(B101,总!B:T,7,0)</f>
        <v>十三五优势专业</v>
      </c>
      <c r="D101" s="88" t="s">
        <v>450</v>
      </c>
      <c r="E101" s="88" t="str">
        <f>VLOOKUP(B101,总!B:T,6,0)</f>
        <v>省级</v>
      </c>
      <c r="F101" s="88" t="str">
        <f>VLOOKUP(B101,总!B:T,3,0)</f>
        <v>生物科学</v>
      </c>
      <c r="G101" s="123" t="str">
        <f>VLOOKUP(B101,总!B:T,4,0)</f>
        <v>赵敏</v>
      </c>
      <c r="H101" s="88"/>
      <c r="I101" s="135" t="s">
        <v>688</v>
      </c>
      <c r="J101" s="123">
        <f>VLOOKUP(D101,计分标准!A:AA,MATCH(E101,计分标准!$A$3:$AA$3,0),0)</f>
        <v>60</v>
      </c>
      <c r="K101" s="134">
        <v>2</v>
      </c>
      <c r="L101" s="123">
        <f>VLOOKUP(B101,总!B:T,10,0)</f>
        <v>2016.11</v>
      </c>
      <c r="M101" s="88">
        <f>VLOOKUP(B101,总!B:T,11,0)</f>
        <v>0</v>
      </c>
      <c r="N101" s="88" t="str">
        <f>VLOOKUP(B101,总!B:T,14,0)</f>
        <v>浙教高教〔2016〕164号</v>
      </c>
      <c r="O101" s="88">
        <f>VLOOKUP(B101,总!B:T,17,0)</f>
        <v>0</v>
      </c>
      <c r="P101" s="127"/>
      <c r="Q101" s="88" t="str">
        <f>VLOOKUP(D101,计分标准!A:AA,27,0)</f>
        <v>建设期内每年计分，验收合格当年双倍计分</v>
      </c>
      <c r="R101" s="123">
        <v>1</v>
      </c>
    </row>
    <row r="102" spans="1:18" ht="30" customHeight="1">
      <c r="A102" s="91" t="s">
        <v>275</v>
      </c>
      <c r="B102" s="104">
        <v>201611</v>
      </c>
      <c r="C102" s="88" t="str">
        <f>VLOOKUP(B102,总!B:T,7,0)</f>
        <v>十三五优势专业</v>
      </c>
      <c r="D102" s="88" t="s">
        <v>450</v>
      </c>
      <c r="E102" s="88" t="str">
        <f>VLOOKUP(B102,总!B:T,6,0)</f>
        <v>省级</v>
      </c>
      <c r="F102" s="88" t="str">
        <f>VLOOKUP(B102,总!B:T,3,0)</f>
        <v>生物科学</v>
      </c>
      <c r="G102" s="123" t="str">
        <f>VLOOKUP(B102,总!B:T,4,0)</f>
        <v>赵敏</v>
      </c>
      <c r="H102" s="88"/>
      <c r="I102" s="137" t="s">
        <v>243</v>
      </c>
      <c r="J102" s="123">
        <f>VLOOKUP(D102,计分标准!A:AA,MATCH(E102,计分标准!$A$3:$AA$3,0),0)</f>
        <v>60</v>
      </c>
      <c r="K102" s="134">
        <v>8</v>
      </c>
      <c r="L102" s="123">
        <f>VLOOKUP(B102,总!B:T,10,0)</f>
        <v>2016.11</v>
      </c>
      <c r="M102" s="88">
        <f>VLOOKUP(B102,总!B:T,11,0)</f>
        <v>0</v>
      </c>
      <c r="N102" s="88" t="str">
        <f>VLOOKUP(B102,总!B:T,14,0)</f>
        <v>浙教高教〔2016〕164号</v>
      </c>
      <c r="O102" s="88">
        <f>VLOOKUP(B102,总!B:T,17,0)</f>
        <v>0</v>
      </c>
      <c r="P102" s="127"/>
      <c r="Q102" s="88" t="str">
        <f>VLOOKUP(D102,计分标准!A:AA,27,0)</f>
        <v>建设期内每年计分，验收合格当年双倍计分</v>
      </c>
      <c r="R102" s="123">
        <v>1</v>
      </c>
    </row>
    <row r="103" spans="1:18" ht="30" customHeight="1">
      <c r="A103" s="91" t="s">
        <v>275</v>
      </c>
      <c r="B103" s="104">
        <v>201611</v>
      </c>
      <c r="C103" s="88" t="str">
        <f>VLOOKUP(B103,总!B:T,7,0)</f>
        <v>十三五优势专业</v>
      </c>
      <c r="D103" s="88" t="s">
        <v>450</v>
      </c>
      <c r="E103" s="88" t="str">
        <f>VLOOKUP(B103,总!B:T,6,0)</f>
        <v>省级</v>
      </c>
      <c r="F103" s="88" t="str">
        <f>VLOOKUP(B103,总!B:T,3,0)</f>
        <v>生物科学</v>
      </c>
      <c r="G103" s="123" t="str">
        <f>VLOOKUP(B103,总!B:T,4,0)</f>
        <v>赵敏</v>
      </c>
      <c r="H103" s="88"/>
      <c r="I103" s="137" t="s">
        <v>247</v>
      </c>
      <c r="J103" s="123">
        <f>VLOOKUP(D103,计分标准!A:AA,MATCH(E103,计分标准!$A$3:$AA$3,0),0)</f>
        <v>60</v>
      </c>
      <c r="K103" s="134">
        <v>2.5</v>
      </c>
      <c r="L103" s="123">
        <f>VLOOKUP(B103,总!B:T,10,0)</f>
        <v>2016.11</v>
      </c>
      <c r="M103" s="88">
        <f>VLOOKUP(B103,总!B:T,11,0)</f>
        <v>0</v>
      </c>
      <c r="N103" s="88" t="str">
        <f>VLOOKUP(B103,总!B:T,14,0)</f>
        <v>浙教高教〔2016〕164号</v>
      </c>
      <c r="O103" s="88">
        <f>VLOOKUP(B103,总!B:T,17,0)</f>
        <v>0</v>
      </c>
      <c r="P103" s="127"/>
      <c r="Q103" s="88" t="str">
        <f>VLOOKUP(D103,计分标准!A:AA,27,0)</f>
        <v>建设期内每年计分，验收合格当年双倍计分</v>
      </c>
      <c r="R103" s="123">
        <v>1</v>
      </c>
    </row>
    <row r="104" spans="1:18" ht="30" customHeight="1">
      <c r="A104" s="91" t="s">
        <v>275</v>
      </c>
      <c r="B104" s="104">
        <v>201611</v>
      </c>
      <c r="C104" s="88" t="str">
        <f>VLOOKUP(B104,总!B:T,7,0)</f>
        <v>十三五优势专业</v>
      </c>
      <c r="D104" s="88" t="s">
        <v>450</v>
      </c>
      <c r="E104" s="88" t="str">
        <f>VLOOKUP(B104,总!B:T,6,0)</f>
        <v>省级</v>
      </c>
      <c r="F104" s="88" t="str">
        <f>VLOOKUP(B104,总!B:T,3,0)</f>
        <v>生物科学</v>
      </c>
      <c r="G104" s="123" t="str">
        <f>VLOOKUP(B104,总!B:T,4,0)</f>
        <v>赵敏</v>
      </c>
      <c r="H104" s="88"/>
      <c r="I104" s="137" t="s">
        <v>251</v>
      </c>
      <c r="J104" s="123">
        <f>VLOOKUP(D104,计分标准!A:AA,MATCH(E104,计分标准!$A$3:$AA$3,0),0)</f>
        <v>60</v>
      </c>
      <c r="K104" s="134">
        <v>2.5</v>
      </c>
      <c r="L104" s="123">
        <f>VLOOKUP(B104,总!B:T,10,0)</f>
        <v>2016.11</v>
      </c>
      <c r="M104" s="88">
        <f>VLOOKUP(B104,总!B:T,11,0)</f>
        <v>0</v>
      </c>
      <c r="N104" s="88" t="str">
        <f>VLOOKUP(B104,总!B:T,14,0)</f>
        <v>浙教高教〔2016〕164号</v>
      </c>
      <c r="O104" s="88">
        <f>VLOOKUP(B104,总!B:T,17,0)</f>
        <v>0</v>
      </c>
      <c r="P104" s="127"/>
      <c r="Q104" s="88" t="str">
        <f>VLOOKUP(D104,计分标准!A:AA,27,0)</f>
        <v>建设期内每年计分，验收合格当年双倍计分</v>
      </c>
      <c r="R104" s="123">
        <v>1</v>
      </c>
    </row>
    <row r="105" spans="1:18" ht="30" customHeight="1">
      <c r="A105" s="91" t="s">
        <v>275</v>
      </c>
      <c r="B105" s="104">
        <v>201611</v>
      </c>
      <c r="C105" s="88" t="str">
        <f>VLOOKUP(B105,总!B:T,7,0)</f>
        <v>十三五优势专业</v>
      </c>
      <c r="D105" s="88" t="s">
        <v>450</v>
      </c>
      <c r="E105" s="88" t="str">
        <f>VLOOKUP(B105,总!B:T,6,0)</f>
        <v>省级</v>
      </c>
      <c r="F105" s="88" t="str">
        <f>VLOOKUP(B105,总!B:T,3,0)</f>
        <v>生物科学</v>
      </c>
      <c r="G105" s="123" t="str">
        <f>VLOOKUP(B105,总!B:T,4,0)</f>
        <v>赵敏</v>
      </c>
      <c r="H105" s="88"/>
      <c r="I105" s="137" t="s">
        <v>83</v>
      </c>
      <c r="J105" s="123">
        <f>VLOOKUP(D105,计分标准!A:AA,MATCH(E105,计分标准!$A$3:$AA$3,0),0)</f>
        <v>60</v>
      </c>
      <c r="K105" s="134">
        <v>1.5</v>
      </c>
      <c r="L105" s="123">
        <f>VLOOKUP(B105,总!B:T,10,0)</f>
        <v>2016.11</v>
      </c>
      <c r="M105" s="88">
        <f>VLOOKUP(B105,总!B:T,11,0)</f>
        <v>0</v>
      </c>
      <c r="N105" s="88" t="str">
        <f>VLOOKUP(B105,总!B:T,14,0)</f>
        <v>浙教高教〔2016〕164号</v>
      </c>
      <c r="O105" s="88">
        <f>VLOOKUP(B105,总!B:T,17,0)</f>
        <v>0</v>
      </c>
      <c r="P105" s="127"/>
      <c r="Q105" s="88" t="str">
        <f>VLOOKUP(D105,计分标准!A:AA,27,0)</f>
        <v>建设期内每年计分，验收合格当年双倍计分</v>
      </c>
      <c r="R105" s="123">
        <v>1</v>
      </c>
    </row>
    <row r="106" spans="1:18" ht="30" customHeight="1">
      <c r="A106" s="91" t="s">
        <v>275</v>
      </c>
      <c r="B106" s="104">
        <v>201611</v>
      </c>
      <c r="C106" s="88" t="str">
        <f>VLOOKUP(B106,总!B:T,7,0)</f>
        <v>十三五优势专业</v>
      </c>
      <c r="D106" s="88" t="s">
        <v>450</v>
      </c>
      <c r="E106" s="88" t="str">
        <f>VLOOKUP(B106,总!B:T,6,0)</f>
        <v>省级</v>
      </c>
      <c r="F106" s="88" t="str">
        <f>VLOOKUP(B106,总!B:T,3,0)</f>
        <v>生物科学</v>
      </c>
      <c r="G106" s="123" t="str">
        <f>VLOOKUP(B106,总!B:T,4,0)</f>
        <v>赵敏</v>
      </c>
      <c r="H106" s="88"/>
      <c r="I106" s="138" t="s">
        <v>689</v>
      </c>
      <c r="J106" s="123">
        <f>VLOOKUP(D106,计分标准!A:AA,MATCH(E106,计分标准!$A$3:$AA$3,0),0)</f>
        <v>60</v>
      </c>
      <c r="K106" s="134">
        <v>2</v>
      </c>
      <c r="L106" s="123">
        <f>VLOOKUP(B106,总!B:T,10,0)</f>
        <v>2016.11</v>
      </c>
      <c r="M106" s="88">
        <f>VLOOKUP(B106,总!B:T,11,0)</f>
        <v>0</v>
      </c>
      <c r="N106" s="88" t="str">
        <f>VLOOKUP(B106,总!B:T,14,0)</f>
        <v>浙教高教〔2016〕164号</v>
      </c>
      <c r="O106" s="88">
        <f>VLOOKUP(B106,总!B:T,17,0)</f>
        <v>0</v>
      </c>
      <c r="P106" s="127"/>
      <c r="Q106" s="88" t="str">
        <f>VLOOKUP(D106,计分标准!A:AA,27,0)</f>
        <v>建设期内每年计分，验收合格当年双倍计分</v>
      </c>
      <c r="R106" s="123">
        <v>1</v>
      </c>
    </row>
    <row r="107" spans="1:18" ht="30" customHeight="1">
      <c r="A107" s="91" t="s">
        <v>275</v>
      </c>
      <c r="B107" s="104">
        <v>201611</v>
      </c>
      <c r="C107" s="88" t="str">
        <f>VLOOKUP(B107,总!B:T,7,0)</f>
        <v>十三五优势专业</v>
      </c>
      <c r="D107" s="88" t="s">
        <v>450</v>
      </c>
      <c r="E107" s="88" t="str">
        <f>VLOOKUP(B107,总!B:T,6,0)</f>
        <v>省级</v>
      </c>
      <c r="F107" s="88" t="str">
        <f>VLOOKUP(B107,总!B:T,3,0)</f>
        <v>生物科学</v>
      </c>
      <c r="G107" s="123" t="str">
        <f>VLOOKUP(B107,总!B:T,4,0)</f>
        <v>赵敏</v>
      </c>
      <c r="H107" s="88"/>
      <c r="I107" s="137" t="s">
        <v>248</v>
      </c>
      <c r="J107" s="123">
        <f>VLOOKUP(D107,计分标准!A:AA,MATCH(E107,计分标准!$A$3:$AA$3,0),0)</f>
        <v>60</v>
      </c>
      <c r="K107" s="134">
        <v>1.5</v>
      </c>
      <c r="L107" s="123">
        <f>VLOOKUP(B107,总!B:T,10,0)</f>
        <v>2016.11</v>
      </c>
      <c r="M107" s="88">
        <f>VLOOKUP(B107,总!B:T,11,0)</f>
        <v>0</v>
      </c>
      <c r="N107" s="88" t="str">
        <f>VLOOKUP(B107,总!B:T,14,0)</f>
        <v>浙教高教〔2016〕164号</v>
      </c>
      <c r="O107" s="88">
        <f>VLOOKUP(B107,总!B:T,17,0)</f>
        <v>0</v>
      </c>
      <c r="P107" s="127"/>
      <c r="Q107" s="88" t="str">
        <f>VLOOKUP(D107,计分标准!A:AA,27,0)</f>
        <v>建设期内每年计分，验收合格当年双倍计分</v>
      </c>
      <c r="R107" s="123">
        <v>1</v>
      </c>
    </row>
    <row r="108" spans="1:18" ht="30" customHeight="1">
      <c r="A108" s="91" t="s">
        <v>275</v>
      </c>
      <c r="B108" s="104">
        <v>201611</v>
      </c>
      <c r="C108" s="88" t="str">
        <f>VLOOKUP(B108,总!B:T,7,0)</f>
        <v>十三五优势专业</v>
      </c>
      <c r="D108" s="88" t="s">
        <v>450</v>
      </c>
      <c r="E108" s="88" t="str">
        <f>VLOOKUP(B108,总!B:T,6,0)</f>
        <v>省级</v>
      </c>
      <c r="F108" s="88" t="str">
        <f>VLOOKUP(B108,总!B:T,3,0)</f>
        <v>生物科学</v>
      </c>
      <c r="G108" s="123" t="str">
        <f>VLOOKUP(B108,总!B:T,4,0)</f>
        <v>赵敏</v>
      </c>
      <c r="H108" s="88"/>
      <c r="I108" s="137" t="s">
        <v>249</v>
      </c>
      <c r="J108" s="123">
        <f>VLOOKUP(D108,计分标准!A:AA,MATCH(E108,计分标准!$A$3:$AA$3,0),0)</f>
        <v>60</v>
      </c>
      <c r="K108" s="134">
        <v>3.5</v>
      </c>
      <c r="L108" s="123">
        <f>VLOOKUP(B108,总!B:T,10,0)</f>
        <v>2016.11</v>
      </c>
      <c r="M108" s="88">
        <f>VLOOKUP(B108,总!B:T,11,0)</f>
        <v>0</v>
      </c>
      <c r="N108" s="88" t="str">
        <f>VLOOKUP(B108,总!B:T,14,0)</f>
        <v>浙教高教〔2016〕164号</v>
      </c>
      <c r="O108" s="88">
        <f>VLOOKUP(B108,总!B:T,17,0)</f>
        <v>0</v>
      </c>
      <c r="P108" s="127"/>
      <c r="Q108" s="88" t="str">
        <f>VLOOKUP(D108,计分标准!A:AA,27,0)</f>
        <v>建设期内每年计分，验收合格当年双倍计分</v>
      </c>
      <c r="R108" s="123">
        <v>1</v>
      </c>
    </row>
    <row r="109" spans="1:18" ht="30" customHeight="1">
      <c r="A109" s="91" t="s">
        <v>275</v>
      </c>
      <c r="B109" s="104">
        <v>201611</v>
      </c>
      <c r="C109" s="88" t="str">
        <f>VLOOKUP(B109,总!B:T,7,0)</f>
        <v>十三五优势专业</v>
      </c>
      <c r="D109" s="88" t="s">
        <v>450</v>
      </c>
      <c r="E109" s="88" t="str">
        <f>VLOOKUP(B109,总!B:T,6,0)</f>
        <v>省级</v>
      </c>
      <c r="F109" s="88" t="str">
        <f>VLOOKUP(B109,总!B:T,3,0)</f>
        <v>生物科学</v>
      </c>
      <c r="G109" s="123" t="str">
        <f>VLOOKUP(B109,总!B:T,4,0)</f>
        <v>赵敏</v>
      </c>
      <c r="H109" s="88"/>
      <c r="I109" s="137" t="s">
        <v>252</v>
      </c>
      <c r="J109" s="123">
        <f>VLOOKUP(D109,计分标准!A:AA,MATCH(E109,计分标准!$A$3:$AA$3,0),0)</f>
        <v>60</v>
      </c>
      <c r="K109" s="134">
        <v>3</v>
      </c>
      <c r="L109" s="123">
        <f>VLOOKUP(B109,总!B:T,10,0)</f>
        <v>2016.11</v>
      </c>
      <c r="M109" s="88">
        <f>VLOOKUP(B109,总!B:T,11,0)</f>
        <v>0</v>
      </c>
      <c r="N109" s="88" t="str">
        <f>VLOOKUP(B109,总!B:T,14,0)</f>
        <v>浙教高教〔2016〕164号</v>
      </c>
      <c r="O109" s="88">
        <f>VLOOKUP(B109,总!B:T,17,0)</f>
        <v>0</v>
      </c>
      <c r="P109" s="127"/>
      <c r="Q109" s="88" t="str">
        <f>VLOOKUP(D109,计分标准!A:AA,27,0)</f>
        <v>建设期内每年计分，验收合格当年双倍计分</v>
      </c>
      <c r="R109" s="123">
        <v>1</v>
      </c>
    </row>
  </sheetData>
  <sheetProtection password="CF7A" sheet="1" objects="1" scenarios="1"/>
  <autoFilter ref="A2:R53"/>
  <mergeCells count="1">
    <mergeCell ref="A1:Q1"/>
  </mergeCells>
  <phoneticPr fontId="17" type="noConversion"/>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D66"/>
  <sheetViews>
    <sheetView workbookViewId="0">
      <selection activeCell="E25" sqref="E25"/>
    </sheetView>
  </sheetViews>
  <sheetFormatPr defaultRowHeight="13.5"/>
  <cols>
    <col min="2" max="2" width="9.75" bestFit="1" customWidth="1"/>
    <col min="258" max="258" width="9.75" bestFit="1" customWidth="1"/>
    <col min="514" max="514" width="9.75" bestFit="1" customWidth="1"/>
    <col min="770" max="770" width="9.75" bestFit="1" customWidth="1"/>
    <col min="1026" max="1026" width="9.75" bestFit="1" customWidth="1"/>
    <col min="1282" max="1282" width="9.75" bestFit="1" customWidth="1"/>
    <col min="1538" max="1538" width="9.75" bestFit="1" customWidth="1"/>
    <col min="1794" max="1794" width="9.75" bestFit="1" customWidth="1"/>
    <col min="2050" max="2050" width="9.75" bestFit="1" customWidth="1"/>
    <col min="2306" max="2306" width="9.75" bestFit="1" customWidth="1"/>
    <col min="2562" max="2562" width="9.75" bestFit="1" customWidth="1"/>
    <col min="2818" max="2818" width="9.75" bestFit="1" customWidth="1"/>
    <col min="3074" max="3074" width="9.75" bestFit="1" customWidth="1"/>
    <col min="3330" max="3330" width="9.75" bestFit="1" customWidth="1"/>
    <col min="3586" max="3586" width="9.75" bestFit="1" customWidth="1"/>
    <col min="3842" max="3842" width="9.75" bestFit="1" customWidth="1"/>
    <col min="4098" max="4098" width="9.75" bestFit="1" customWidth="1"/>
    <col min="4354" max="4354" width="9.75" bestFit="1" customWidth="1"/>
    <col min="4610" max="4610" width="9.75" bestFit="1" customWidth="1"/>
    <col min="4866" max="4866" width="9.75" bestFit="1" customWidth="1"/>
    <col min="5122" max="5122" width="9.75" bestFit="1" customWidth="1"/>
    <col min="5378" max="5378" width="9.75" bestFit="1" customWidth="1"/>
    <col min="5634" max="5634" width="9.75" bestFit="1" customWidth="1"/>
    <col min="5890" max="5890" width="9.75" bestFit="1" customWidth="1"/>
    <col min="6146" max="6146" width="9.75" bestFit="1" customWidth="1"/>
    <col min="6402" max="6402" width="9.75" bestFit="1" customWidth="1"/>
    <col min="6658" max="6658" width="9.75" bestFit="1" customWidth="1"/>
    <col min="6914" max="6914" width="9.75" bestFit="1" customWidth="1"/>
    <col min="7170" max="7170" width="9.75" bestFit="1" customWidth="1"/>
    <col min="7426" max="7426" width="9.75" bestFit="1" customWidth="1"/>
    <col min="7682" max="7682" width="9.75" bestFit="1" customWidth="1"/>
    <col min="7938" max="7938" width="9.75" bestFit="1" customWidth="1"/>
    <col min="8194" max="8194" width="9.75" bestFit="1" customWidth="1"/>
    <col min="8450" max="8450" width="9.75" bestFit="1" customWidth="1"/>
    <col min="8706" max="8706" width="9.75" bestFit="1" customWidth="1"/>
    <col min="8962" max="8962" width="9.75" bestFit="1" customWidth="1"/>
    <col min="9218" max="9218" width="9.75" bestFit="1" customWidth="1"/>
    <col min="9474" max="9474" width="9.75" bestFit="1" customWidth="1"/>
    <col min="9730" max="9730" width="9.75" bestFit="1" customWidth="1"/>
    <col min="9986" max="9986" width="9.75" bestFit="1" customWidth="1"/>
    <col min="10242" max="10242" width="9.75" bestFit="1" customWidth="1"/>
    <col min="10498" max="10498" width="9.75" bestFit="1" customWidth="1"/>
    <col min="10754" max="10754" width="9.75" bestFit="1" customWidth="1"/>
    <col min="11010" max="11010" width="9.75" bestFit="1" customWidth="1"/>
    <col min="11266" max="11266" width="9.75" bestFit="1" customWidth="1"/>
    <col min="11522" max="11522" width="9.75" bestFit="1" customWidth="1"/>
    <col min="11778" max="11778" width="9.75" bestFit="1" customWidth="1"/>
    <col min="12034" max="12034" width="9.75" bestFit="1" customWidth="1"/>
    <col min="12290" max="12290" width="9.75" bestFit="1" customWidth="1"/>
    <col min="12546" max="12546" width="9.75" bestFit="1" customWidth="1"/>
    <col min="12802" max="12802" width="9.75" bestFit="1" customWidth="1"/>
    <col min="13058" max="13058" width="9.75" bestFit="1" customWidth="1"/>
    <col min="13314" max="13314" width="9.75" bestFit="1" customWidth="1"/>
    <col min="13570" max="13570" width="9.75" bestFit="1" customWidth="1"/>
    <col min="13826" max="13826" width="9.75" bestFit="1" customWidth="1"/>
    <col min="14082" max="14082" width="9.75" bestFit="1" customWidth="1"/>
    <col min="14338" max="14338" width="9.75" bestFit="1" customWidth="1"/>
    <col min="14594" max="14594" width="9.75" bestFit="1" customWidth="1"/>
    <col min="14850" max="14850" width="9.75" bestFit="1" customWidth="1"/>
    <col min="15106" max="15106" width="9.75" bestFit="1" customWidth="1"/>
    <col min="15362" max="15362" width="9.75" bestFit="1" customWidth="1"/>
    <col min="15618" max="15618" width="9.75" bestFit="1" customWidth="1"/>
    <col min="15874" max="15874" width="9.75" bestFit="1" customWidth="1"/>
    <col min="16130" max="16130" width="9.75" bestFit="1" customWidth="1"/>
  </cols>
  <sheetData>
    <row r="1" spans="1:4" ht="15" thickTop="1" thickBot="1">
      <c r="A1" s="55" t="s">
        <v>237</v>
      </c>
      <c r="B1" s="56" t="s">
        <v>348</v>
      </c>
      <c r="C1" t="s">
        <v>349</v>
      </c>
      <c r="D1" t="s">
        <v>350</v>
      </c>
    </row>
    <row r="2" spans="1:4" ht="14.25" thickBot="1">
      <c r="A2" s="57" t="s">
        <v>143</v>
      </c>
      <c r="B2" s="58">
        <v>13736996466</v>
      </c>
      <c r="C2" s="59" t="s">
        <v>351</v>
      </c>
      <c r="D2" s="59" t="s">
        <v>352</v>
      </c>
    </row>
    <row r="3" spans="1:4" ht="14.25" thickBot="1">
      <c r="A3" s="57" t="s">
        <v>353</v>
      </c>
      <c r="B3" s="58">
        <v>13858898777</v>
      </c>
    </row>
    <row r="4" spans="1:4" ht="14.25" thickBot="1">
      <c r="A4" s="57" t="s">
        <v>354</v>
      </c>
      <c r="B4" s="58">
        <v>13806823452</v>
      </c>
      <c r="C4" s="59" t="s">
        <v>355</v>
      </c>
      <c r="D4" s="59" t="s">
        <v>356</v>
      </c>
    </row>
    <row r="5" spans="1:4" ht="14.25" thickBot="1">
      <c r="A5" s="57" t="s">
        <v>242</v>
      </c>
      <c r="B5" s="58">
        <v>13506510259</v>
      </c>
      <c r="C5" t="s">
        <v>355</v>
      </c>
      <c r="D5" s="59" t="s">
        <v>356</v>
      </c>
    </row>
    <row r="6" spans="1:4" ht="14.25" thickBot="1">
      <c r="A6" s="57" t="s">
        <v>357</v>
      </c>
      <c r="B6" s="58">
        <v>13676402997</v>
      </c>
    </row>
    <row r="7" spans="1:4" ht="14.25" thickBot="1">
      <c r="A7" s="57" t="s">
        <v>358</v>
      </c>
      <c r="B7" s="58">
        <v>13868303960</v>
      </c>
    </row>
    <row r="8" spans="1:4" ht="14.25" thickBot="1">
      <c r="A8" s="57" t="s">
        <v>359</v>
      </c>
      <c r="B8" s="58">
        <v>13676498281</v>
      </c>
    </row>
    <row r="9" spans="1:4" ht="14.25" thickBot="1">
      <c r="A9" s="57" t="s">
        <v>360</v>
      </c>
      <c r="B9" s="58">
        <v>13587404606</v>
      </c>
    </row>
    <row r="10" spans="1:4" ht="14.25" thickBot="1">
      <c r="A10" s="57" t="s">
        <v>361</v>
      </c>
      <c r="B10" s="58">
        <v>15558921976</v>
      </c>
    </row>
    <row r="11" spans="1:4" ht="14.25" thickBot="1">
      <c r="A11" s="57" t="s">
        <v>362</v>
      </c>
      <c r="B11" s="58">
        <v>15857702596</v>
      </c>
    </row>
    <row r="12" spans="1:4" ht="14.25" thickBot="1">
      <c r="A12" s="57" t="s">
        <v>59</v>
      </c>
      <c r="B12" s="58">
        <v>13858706058</v>
      </c>
      <c r="C12" s="59" t="s">
        <v>351</v>
      </c>
      <c r="D12" s="59" t="s">
        <v>363</v>
      </c>
    </row>
    <row r="13" spans="1:4" ht="14.25" thickBot="1">
      <c r="A13" s="57" t="s">
        <v>254</v>
      </c>
      <c r="B13" s="58">
        <v>13867727151</v>
      </c>
      <c r="C13" s="59" t="s">
        <v>351</v>
      </c>
      <c r="D13" s="59" t="s">
        <v>352</v>
      </c>
    </row>
    <row r="14" spans="1:4" ht="14.25" thickBot="1">
      <c r="A14" s="57" t="s">
        <v>153</v>
      </c>
      <c r="B14" s="58">
        <v>13600664562</v>
      </c>
      <c r="C14" s="59" t="s">
        <v>351</v>
      </c>
      <c r="D14" s="59" t="s">
        <v>363</v>
      </c>
    </row>
    <row r="15" spans="1:4" ht="14.25" thickBot="1">
      <c r="A15" s="57" t="s">
        <v>238</v>
      </c>
      <c r="B15" s="58">
        <v>13587622165</v>
      </c>
      <c r="C15" s="59" t="s">
        <v>351</v>
      </c>
      <c r="D15" s="59" t="s">
        <v>363</v>
      </c>
    </row>
    <row r="16" spans="1:4" ht="14.25" thickBot="1">
      <c r="A16" s="57" t="s">
        <v>48</v>
      </c>
      <c r="B16" s="58">
        <v>13676751598</v>
      </c>
      <c r="C16" s="59" t="s">
        <v>351</v>
      </c>
      <c r="D16" s="59" t="s">
        <v>363</v>
      </c>
    </row>
    <row r="17" spans="1:4" ht="14.25" thickBot="1">
      <c r="A17" s="57" t="s">
        <v>364</v>
      </c>
      <c r="B17" s="58">
        <v>13857768001</v>
      </c>
      <c r="C17" s="59" t="s">
        <v>351</v>
      </c>
      <c r="D17" s="59" t="s">
        <v>363</v>
      </c>
    </row>
    <row r="18" spans="1:4" ht="14.25" thickBot="1">
      <c r="A18" s="57" t="s">
        <v>32</v>
      </c>
      <c r="B18" s="58">
        <v>13605775663</v>
      </c>
      <c r="C18" s="59" t="s">
        <v>351</v>
      </c>
      <c r="D18" s="59" t="s">
        <v>363</v>
      </c>
    </row>
    <row r="19" spans="1:4" ht="14.25" thickBot="1">
      <c r="A19" s="57" t="s">
        <v>243</v>
      </c>
      <c r="B19" s="58">
        <v>13506875510</v>
      </c>
      <c r="C19" s="59" t="s">
        <v>351</v>
      </c>
      <c r="D19" s="59" t="s">
        <v>363</v>
      </c>
    </row>
    <row r="20" spans="1:4" ht="14.25" thickBot="1">
      <c r="A20" s="57" t="s">
        <v>251</v>
      </c>
      <c r="B20" s="58">
        <v>15057535632</v>
      </c>
      <c r="C20" s="59" t="s">
        <v>351</v>
      </c>
      <c r="D20" s="59" t="s">
        <v>363</v>
      </c>
    </row>
    <row r="21" spans="1:4" ht="14.25" thickBot="1">
      <c r="A21" s="57" t="s">
        <v>83</v>
      </c>
      <c r="B21" s="58">
        <v>13736361851</v>
      </c>
      <c r="C21" s="59" t="s">
        <v>351</v>
      </c>
      <c r="D21" s="59" t="s">
        <v>363</v>
      </c>
    </row>
    <row r="22" spans="1:4" ht="14.25" thickBot="1">
      <c r="A22" s="57" t="s">
        <v>96</v>
      </c>
      <c r="B22" s="58">
        <v>13566253197</v>
      </c>
      <c r="C22" s="59" t="s">
        <v>351</v>
      </c>
      <c r="D22" s="59" t="s">
        <v>363</v>
      </c>
    </row>
    <row r="23" spans="1:4" ht="14.25" thickBot="1">
      <c r="A23" s="57" t="s">
        <v>391</v>
      </c>
      <c r="B23" s="58">
        <v>13587872030</v>
      </c>
      <c r="C23" s="59" t="s">
        <v>351</v>
      </c>
      <c r="D23" s="59" t="s">
        <v>352</v>
      </c>
    </row>
    <row r="24" spans="1:4" ht="14.25" thickBot="1">
      <c r="A24" s="57" t="s">
        <v>182</v>
      </c>
      <c r="B24" s="58">
        <v>13989742779</v>
      </c>
      <c r="C24" s="59" t="s">
        <v>351</v>
      </c>
      <c r="D24" s="59" t="s">
        <v>352</v>
      </c>
    </row>
    <row r="25" spans="1:4" ht="14.25" thickBot="1">
      <c r="A25" s="57" t="s">
        <v>365</v>
      </c>
      <c r="B25" s="58">
        <v>13676761497</v>
      </c>
      <c r="C25" s="59" t="s">
        <v>351</v>
      </c>
      <c r="D25" s="59" t="s">
        <v>366</v>
      </c>
    </row>
    <row r="26" spans="1:4" ht="14.25" thickBot="1">
      <c r="A26" s="57" t="s">
        <v>367</v>
      </c>
      <c r="B26" s="58">
        <v>13587870543</v>
      </c>
      <c r="C26" s="59" t="s">
        <v>351</v>
      </c>
      <c r="D26" s="59" t="s">
        <v>352</v>
      </c>
    </row>
    <row r="27" spans="1:4" ht="14.25" thickBot="1">
      <c r="A27" s="57" t="s">
        <v>109</v>
      </c>
      <c r="B27" s="58">
        <v>13676748479</v>
      </c>
      <c r="C27" s="59" t="s">
        <v>351</v>
      </c>
      <c r="D27" s="59" t="s">
        <v>366</v>
      </c>
    </row>
    <row r="28" spans="1:4" ht="14.25" thickBot="1">
      <c r="A28" s="57" t="s">
        <v>247</v>
      </c>
      <c r="B28" s="58">
        <v>15990718731</v>
      </c>
      <c r="C28" s="59" t="s">
        <v>351</v>
      </c>
      <c r="D28" s="59" t="s">
        <v>352</v>
      </c>
    </row>
    <row r="29" spans="1:4" ht="14.25" thickBot="1">
      <c r="A29" s="57" t="s">
        <v>195</v>
      </c>
      <c r="B29" s="58">
        <v>13906651574</v>
      </c>
      <c r="C29" s="59" t="s">
        <v>351</v>
      </c>
      <c r="D29" s="59" t="s">
        <v>366</v>
      </c>
    </row>
    <row r="30" spans="1:4" ht="14.25" thickBot="1">
      <c r="A30" s="57" t="s">
        <v>252</v>
      </c>
      <c r="B30" s="58">
        <v>15057316511</v>
      </c>
      <c r="C30" s="59" t="s">
        <v>351</v>
      </c>
      <c r="D30" s="59" t="s">
        <v>352</v>
      </c>
    </row>
    <row r="31" spans="1:4" ht="14.25" thickBot="1">
      <c r="A31" s="60" t="s">
        <v>245</v>
      </c>
      <c r="B31" s="58">
        <v>13676460720</v>
      </c>
      <c r="C31" s="59" t="s">
        <v>351</v>
      </c>
      <c r="D31" s="59" t="s">
        <v>366</v>
      </c>
    </row>
    <row r="32" spans="1:4" ht="14.25" thickBot="1">
      <c r="A32" s="60" t="s">
        <v>240</v>
      </c>
      <c r="B32" s="58">
        <v>13088650126</v>
      </c>
      <c r="C32" s="59" t="s">
        <v>351</v>
      </c>
      <c r="D32" s="59" t="s">
        <v>352</v>
      </c>
    </row>
    <row r="33" spans="1:4" ht="14.25" thickBot="1">
      <c r="A33" s="60" t="s">
        <v>244</v>
      </c>
      <c r="B33" s="58">
        <v>13857787658</v>
      </c>
      <c r="C33" s="59" t="s">
        <v>351</v>
      </c>
      <c r="D33" s="59" t="s">
        <v>366</v>
      </c>
    </row>
    <row r="34" spans="1:4" ht="14.25" thickBot="1">
      <c r="A34" s="61" t="s">
        <v>253</v>
      </c>
      <c r="B34" s="62">
        <v>13857776961</v>
      </c>
      <c r="C34" s="59" t="s">
        <v>351</v>
      </c>
      <c r="D34" s="59" t="s">
        <v>366</v>
      </c>
    </row>
    <row r="35" spans="1:4" ht="14.25" thickBot="1">
      <c r="A35" s="60" t="s">
        <v>158</v>
      </c>
      <c r="B35" s="58">
        <v>13506875509</v>
      </c>
      <c r="C35" s="59" t="s">
        <v>351</v>
      </c>
      <c r="D35" s="59" t="s">
        <v>352</v>
      </c>
    </row>
    <row r="36" spans="1:4" ht="14.25" thickBot="1">
      <c r="A36" s="60" t="s">
        <v>368</v>
      </c>
      <c r="B36" s="58">
        <v>18267789228</v>
      </c>
      <c r="C36" s="59" t="s">
        <v>351</v>
      </c>
      <c r="D36" s="59" t="s">
        <v>352</v>
      </c>
    </row>
    <row r="37" spans="1:4" ht="14.25" thickBot="1">
      <c r="A37" s="60" t="s">
        <v>248</v>
      </c>
      <c r="B37" s="58">
        <v>18267789098</v>
      </c>
      <c r="C37" s="59" t="s">
        <v>351</v>
      </c>
      <c r="D37" s="59" t="s">
        <v>366</v>
      </c>
    </row>
    <row r="38" spans="1:4" ht="14.25" thickBot="1">
      <c r="A38" s="60" t="s">
        <v>369</v>
      </c>
      <c r="B38" s="58">
        <v>13567794684</v>
      </c>
      <c r="C38" s="59" t="s">
        <v>355</v>
      </c>
      <c r="D38" s="59" t="s">
        <v>370</v>
      </c>
    </row>
    <row r="39" spans="1:4" ht="14.25" thickBot="1">
      <c r="A39" s="60" t="s">
        <v>222</v>
      </c>
      <c r="B39" s="58">
        <v>13587618906</v>
      </c>
      <c r="C39" s="59" t="s">
        <v>355</v>
      </c>
      <c r="D39" s="59" t="s">
        <v>370</v>
      </c>
    </row>
    <row r="40" spans="1:4" ht="14.25" thickBot="1">
      <c r="A40" s="60" t="s">
        <v>63</v>
      </c>
      <c r="B40" s="58">
        <v>15258032986</v>
      </c>
      <c r="C40" t="s">
        <v>355</v>
      </c>
      <c r="D40" s="59" t="s">
        <v>356</v>
      </c>
    </row>
    <row r="41" spans="1:4" ht="14.25" thickBot="1">
      <c r="A41" s="60" t="s">
        <v>210</v>
      </c>
      <c r="B41" s="58">
        <v>13676740757</v>
      </c>
      <c r="C41" s="59" t="s">
        <v>355</v>
      </c>
      <c r="D41" s="59" t="s">
        <v>370</v>
      </c>
    </row>
    <row r="42" spans="1:4" ht="14.25" thickBot="1">
      <c r="A42" s="60" t="s">
        <v>204</v>
      </c>
      <c r="B42" s="58">
        <v>13738372305</v>
      </c>
      <c r="C42" s="59" t="s">
        <v>355</v>
      </c>
      <c r="D42" s="59" t="s">
        <v>370</v>
      </c>
    </row>
    <row r="43" spans="1:4" ht="14.25" thickBot="1">
      <c r="A43" s="60" t="s">
        <v>250</v>
      </c>
      <c r="B43" s="62">
        <v>13736756639</v>
      </c>
      <c r="C43" s="59" t="s">
        <v>355</v>
      </c>
      <c r="D43" s="59" t="s">
        <v>370</v>
      </c>
    </row>
    <row r="44" spans="1:4" ht="14.25" thickBot="1">
      <c r="A44" s="60" t="s">
        <v>246</v>
      </c>
      <c r="B44" s="58">
        <v>13706609176</v>
      </c>
      <c r="C44" t="s">
        <v>355</v>
      </c>
      <c r="D44" s="59" t="s">
        <v>356</v>
      </c>
    </row>
    <row r="45" spans="1:4" ht="14.25" thickBot="1">
      <c r="A45" s="60" t="s">
        <v>104</v>
      </c>
      <c r="B45" s="58">
        <v>13758725100</v>
      </c>
      <c r="C45" t="s">
        <v>355</v>
      </c>
      <c r="D45" s="59" t="s">
        <v>356</v>
      </c>
    </row>
    <row r="46" spans="1:4" ht="14.25" thickBot="1">
      <c r="A46" s="60" t="s">
        <v>241</v>
      </c>
      <c r="B46" s="58">
        <v>13958862569</v>
      </c>
      <c r="C46" s="59" t="s">
        <v>355</v>
      </c>
      <c r="D46" s="59" t="s">
        <v>370</v>
      </c>
    </row>
    <row r="47" spans="1:4" ht="14.25" thickBot="1">
      <c r="A47" s="60" t="s">
        <v>73</v>
      </c>
      <c r="B47" s="58">
        <v>13857794600</v>
      </c>
      <c r="C47" s="59" t="s">
        <v>355</v>
      </c>
      <c r="D47" s="59" t="s">
        <v>370</v>
      </c>
    </row>
    <row r="48" spans="1:4" ht="14.25" thickBot="1">
      <c r="A48" s="60" t="s">
        <v>371</v>
      </c>
      <c r="B48" s="58">
        <v>15867751589</v>
      </c>
      <c r="C48" t="s">
        <v>355</v>
      </c>
      <c r="D48" s="59" t="s">
        <v>356</v>
      </c>
    </row>
    <row r="49" spans="1:4" ht="14.25" thickBot="1">
      <c r="A49" s="60" t="s">
        <v>114</v>
      </c>
      <c r="B49" s="58">
        <v>13967726789</v>
      </c>
    </row>
    <row r="50" spans="1:4" ht="14.25" thickBot="1">
      <c r="A50" s="60" t="s">
        <v>372</v>
      </c>
      <c r="B50" s="58">
        <v>13738348114</v>
      </c>
    </row>
    <row r="51" spans="1:4" ht="14.25" thickBot="1">
      <c r="A51" s="60" t="s">
        <v>373</v>
      </c>
      <c r="B51" s="58">
        <v>13587884812</v>
      </c>
    </row>
    <row r="52" spans="1:4" ht="14.25" thickBot="1">
      <c r="A52" s="60" t="s">
        <v>374</v>
      </c>
      <c r="B52" s="58">
        <v>13968879359</v>
      </c>
    </row>
    <row r="53" spans="1:4" ht="14.25" thickBot="1">
      <c r="A53" s="60" t="s">
        <v>375</v>
      </c>
      <c r="B53" s="58">
        <v>13777780669</v>
      </c>
    </row>
    <row r="54" spans="1:4" ht="14.25" thickBot="1">
      <c r="A54" s="60" t="s">
        <v>376</v>
      </c>
      <c r="B54" s="58">
        <v>13587558070</v>
      </c>
    </row>
    <row r="55" spans="1:4" ht="14.25" thickBot="1">
      <c r="A55" s="60" t="s">
        <v>377</v>
      </c>
      <c r="B55" s="58">
        <v>13968817130</v>
      </c>
    </row>
    <row r="56" spans="1:4" ht="14.25" thickBot="1">
      <c r="A56" s="60" t="s">
        <v>378</v>
      </c>
      <c r="B56" s="58">
        <v>13968804998</v>
      </c>
    </row>
    <row r="57" spans="1:4" ht="14.25" thickBot="1">
      <c r="A57" s="60" t="s">
        <v>379</v>
      </c>
      <c r="B57" s="58">
        <v>18357719703</v>
      </c>
    </row>
    <row r="58" spans="1:4" ht="14.25" thickBot="1">
      <c r="A58" s="60" t="s">
        <v>380</v>
      </c>
      <c r="B58" s="58">
        <v>13758713690</v>
      </c>
    </row>
    <row r="59" spans="1:4" ht="14.25" thickBot="1">
      <c r="A59" s="60" t="s">
        <v>381</v>
      </c>
      <c r="B59" s="58">
        <v>13957755892</v>
      </c>
    </row>
    <row r="60" spans="1:4" ht="14.25">
      <c r="A60" s="63" t="s">
        <v>382</v>
      </c>
      <c r="B60" s="64">
        <v>13868408026</v>
      </c>
    </row>
    <row r="61" spans="1:4">
      <c r="A61" s="65" t="s">
        <v>383</v>
      </c>
      <c r="B61" s="66">
        <v>13758711910</v>
      </c>
    </row>
    <row r="62" spans="1:4">
      <c r="A62" s="65" t="s">
        <v>384</v>
      </c>
      <c r="B62" s="66">
        <v>13587650111</v>
      </c>
      <c r="C62" s="71" t="s">
        <v>401</v>
      </c>
      <c r="D62" s="59" t="s">
        <v>386</v>
      </c>
    </row>
    <row r="63" spans="1:4">
      <c r="A63" s="65" t="s">
        <v>387</v>
      </c>
      <c r="B63" s="66">
        <v>13806883030</v>
      </c>
      <c r="C63" s="59" t="s">
        <v>385</v>
      </c>
      <c r="D63" s="59" t="s">
        <v>388</v>
      </c>
    </row>
    <row r="64" spans="1:4">
      <c r="A64" s="65" t="s">
        <v>389</v>
      </c>
      <c r="B64" s="66">
        <v>13868408026</v>
      </c>
      <c r="C64" s="59" t="s">
        <v>385</v>
      </c>
      <c r="D64" s="59" t="s">
        <v>386</v>
      </c>
    </row>
    <row r="65" spans="1:3">
      <c r="A65" s="17" t="s">
        <v>304</v>
      </c>
      <c r="C65" s="59" t="s">
        <v>385</v>
      </c>
    </row>
    <row r="66" spans="1:3">
      <c r="A66" s="25" t="s">
        <v>258</v>
      </c>
      <c r="C66" s="59" t="s">
        <v>385</v>
      </c>
    </row>
  </sheetData>
  <phoneticPr fontId="1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A21"/>
  <sheetViews>
    <sheetView topLeftCell="A4" workbookViewId="0">
      <selection activeCell="AB13" sqref="AB13"/>
    </sheetView>
  </sheetViews>
  <sheetFormatPr defaultRowHeight="12"/>
  <cols>
    <col min="1" max="1" width="18.375" style="79" customWidth="1"/>
    <col min="2" max="2" width="6.125" style="79" customWidth="1"/>
    <col min="3" max="3" width="5.25" style="79" customWidth="1"/>
    <col min="4" max="4" width="6" style="79" customWidth="1"/>
    <col min="5" max="5" width="5" style="79" customWidth="1"/>
    <col min="6" max="8" width="6.125" style="79" customWidth="1"/>
    <col min="9" max="9" width="6.875" style="79" customWidth="1"/>
    <col min="10" max="11" width="5.25" style="79" customWidth="1"/>
    <col min="12" max="12" width="3.375" style="79" customWidth="1"/>
    <col min="13" max="15" width="6.875" style="79" customWidth="1"/>
    <col min="16" max="16" width="8.25" style="79" customWidth="1"/>
    <col min="17" max="17" width="5.25" style="79" customWidth="1"/>
    <col min="18" max="18" width="6.25" style="79" customWidth="1"/>
    <col min="19" max="19" width="5.625" style="79" customWidth="1"/>
    <col min="20" max="21" width="5.875" style="79" customWidth="1"/>
    <col min="22" max="26" width="5.625" style="79" customWidth="1"/>
    <col min="27" max="260" width="9" style="79"/>
    <col min="261" max="261" width="20.375" style="79" customWidth="1"/>
    <col min="262" max="262" width="7.875" style="79" customWidth="1"/>
    <col min="263" max="263" width="7.125" style="79" customWidth="1"/>
    <col min="264" max="264" width="6.875" style="79" customWidth="1"/>
    <col min="265" max="268" width="6.125" style="79" customWidth="1"/>
    <col min="269" max="274" width="6.875" style="79" customWidth="1"/>
    <col min="275" max="516" width="9" style="79"/>
    <col min="517" max="517" width="20.375" style="79" customWidth="1"/>
    <col min="518" max="518" width="7.875" style="79" customWidth="1"/>
    <col min="519" max="519" width="7.125" style="79" customWidth="1"/>
    <col min="520" max="520" width="6.875" style="79" customWidth="1"/>
    <col min="521" max="524" width="6.125" style="79" customWidth="1"/>
    <col min="525" max="530" width="6.875" style="79" customWidth="1"/>
    <col min="531" max="772" width="9" style="79"/>
    <col min="773" max="773" width="20.375" style="79" customWidth="1"/>
    <col min="774" max="774" width="7.875" style="79" customWidth="1"/>
    <col min="775" max="775" width="7.125" style="79" customWidth="1"/>
    <col min="776" max="776" width="6.875" style="79" customWidth="1"/>
    <col min="777" max="780" width="6.125" style="79" customWidth="1"/>
    <col min="781" max="786" width="6.875" style="79" customWidth="1"/>
    <col min="787" max="1028" width="9" style="79"/>
    <col min="1029" max="1029" width="20.375" style="79" customWidth="1"/>
    <col min="1030" max="1030" width="7.875" style="79" customWidth="1"/>
    <col min="1031" max="1031" width="7.125" style="79" customWidth="1"/>
    <col min="1032" max="1032" width="6.875" style="79" customWidth="1"/>
    <col min="1033" max="1036" width="6.125" style="79" customWidth="1"/>
    <col min="1037" max="1042" width="6.875" style="79" customWidth="1"/>
    <col min="1043" max="1284" width="9" style="79"/>
    <col min="1285" max="1285" width="20.375" style="79" customWidth="1"/>
    <col min="1286" max="1286" width="7.875" style="79" customWidth="1"/>
    <col min="1287" max="1287" width="7.125" style="79" customWidth="1"/>
    <col min="1288" max="1288" width="6.875" style="79" customWidth="1"/>
    <col min="1289" max="1292" width="6.125" style="79" customWidth="1"/>
    <col min="1293" max="1298" width="6.875" style="79" customWidth="1"/>
    <col min="1299" max="1540" width="9" style="79"/>
    <col min="1541" max="1541" width="20.375" style="79" customWidth="1"/>
    <col min="1542" max="1542" width="7.875" style="79" customWidth="1"/>
    <col min="1543" max="1543" width="7.125" style="79" customWidth="1"/>
    <col min="1544" max="1544" width="6.875" style="79" customWidth="1"/>
    <col min="1545" max="1548" width="6.125" style="79" customWidth="1"/>
    <col min="1549" max="1554" width="6.875" style="79" customWidth="1"/>
    <col min="1555" max="1796" width="9" style="79"/>
    <col min="1797" max="1797" width="20.375" style="79" customWidth="1"/>
    <col min="1798" max="1798" width="7.875" style="79" customWidth="1"/>
    <col min="1799" max="1799" width="7.125" style="79" customWidth="1"/>
    <col min="1800" max="1800" width="6.875" style="79" customWidth="1"/>
    <col min="1801" max="1804" width="6.125" style="79" customWidth="1"/>
    <col min="1805" max="1810" width="6.875" style="79" customWidth="1"/>
    <col min="1811" max="2052" width="9" style="79"/>
    <col min="2053" max="2053" width="20.375" style="79" customWidth="1"/>
    <col min="2054" max="2054" width="7.875" style="79" customWidth="1"/>
    <col min="2055" max="2055" width="7.125" style="79" customWidth="1"/>
    <col min="2056" max="2056" width="6.875" style="79" customWidth="1"/>
    <col min="2057" max="2060" width="6.125" style="79" customWidth="1"/>
    <col min="2061" max="2066" width="6.875" style="79" customWidth="1"/>
    <col min="2067" max="2308" width="9" style="79"/>
    <col min="2309" max="2309" width="20.375" style="79" customWidth="1"/>
    <col min="2310" max="2310" width="7.875" style="79" customWidth="1"/>
    <col min="2311" max="2311" width="7.125" style="79" customWidth="1"/>
    <col min="2312" max="2312" width="6.875" style="79" customWidth="1"/>
    <col min="2313" max="2316" width="6.125" style="79" customWidth="1"/>
    <col min="2317" max="2322" width="6.875" style="79" customWidth="1"/>
    <col min="2323" max="2564" width="9" style="79"/>
    <col min="2565" max="2565" width="20.375" style="79" customWidth="1"/>
    <col min="2566" max="2566" width="7.875" style="79" customWidth="1"/>
    <col min="2567" max="2567" width="7.125" style="79" customWidth="1"/>
    <col min="2568" max="2568" width="6.875" style="79" customWidth="1"/>
    <col min="2569" max="2572" width="6.125" style="79" customWidth="1"/>
    <col min="2573" max="2578" width="6.875" style="79" customWidth="1"/>
    <col min="2579" max="2820" width="9" style="79"/>
    <col min="2821" max="2821" width="20.375" style="79" customWidth="1"/>
    <col min="2822" max="2822" width="7.875" style="79" customWidth="1"/>
    <col min="2823" max="2823" width="7.125" style="79" customWidth="1"/>
    <col min="2824" max="2824" width="6.875" style="79" customWidth="1"/>
    <col min="2825" max="2828" width="6.125" style="79" customWidth="1"/>
    <col min="2829" max="2834" width="6.875" style="79" customWidth="1"/>
    <col min="2835" max="3076" width="9" style="79"/>
    <col min="3077" max="3077" width="20.375" style="79" customWidth="1"/>
    <col min="3078" max="3078" width="7.875" style="79" customWidth="1"/>
    <col min="3079" max="3079" width="7.125" style="79" customWidth="1"/>
    <col min="3080" max="3080" width="6.875" style="79" customWidth="1"/>
    <col min="3081" max="3084" width="6.125" style="79" customWidth="1"/>
    <col min="3085" max="3090" width="6.875" style="79" customWidth="1"/>
    <col min="3091" max="3332" width="9" style="79"/>
    <col min="3333" max="3333" width="20.375" style="79" customWidth="1"/>
    <col min="3334" max="3334" width="7.875" style="79" customWidth="1"/>
    <col min="3335" max="3335" width="7.125" style="79" customWidth="1"/>
    <col min="3336" max="3336" width="6.875" style="79" customWidth="1"/>
    <col min="3337" max="3340" width="6.125" style="79" customWidth="1"/>
    <col min="3341" max="3346" width="6.875" style="79" customWidth="1"/>
    <col min="3347" max="3588" width="9" style="79"/>
    <col min="3589" max="3589" width="20.375" style="79" customWidth="1"/>
    <col min="3590" max="3590" width="7.875" style="79" customWidth="1"/>
    <col min="3591" max="3591" width="7.125" style="79" customWidth="1"/>
    <col min="3592" max="3592" width="6.875" style="79" customWidth="1"/>
    <col min="3593" max="3596" width="6.125" style="79" customWidth="1"/>
    <col min="3597" max="3602" width="6.875" style="79" customWidth="1"/>
    <col min="3603" max="3844" width="9" style="79"/>
    <col min="3845" max="3845" width="20.375" style="79" customWidth="1"/>
    <col min="3846" max="3846" width="7.875" style="79" customWidth="1"/>
    <col min="3847" max="3847" width="7.125" style="79" customWidth="1"/>
    <col min="3848" max="3848" width="6.875" style="79" customWidth="1"/>
    <col min="3849" max="3852" width="6.125" style="79" customWidth="1"/>
    <col min="3853" max="3858" width="6.875" style="79" customWidth="1"/>
    <col min="3859" max="4100" width="9" style="79"/>
    <col min="4101" max="4101" width="20.375" style="79" customWidth="1"/>
    <col min="4102" max="4102" width="7.875" style="79" customWidth="1"/>
    <col min="4103" max="4103" width="7.125" style="79" customWidth="1"/>
    <col min="4104" max="4104" width="6.875" style="79" customWidth="1"/>
    <col min="4105" max="4108" width="6.125" style="79" customWidth="1"/>
    <col min="4109" max="4114" width="6.875" style="79" customWidth="1"/>
    <col min="4115" max="4356" width="9" style="79"/>
    <col min="4357" max="4357" width="20.375" style="79" customWidth="1"/>
    <col min="4358" max="4358" width="7.875" style="79" customWidth="1"/>
    <col min="4359" max="4359" width="7.125" style="79" customWidth="1"/>
    <col min="4360" max="4360" width="6.875" style="79" customWidth="1"/>
    <col min="4361" max="4364" width="6.125" style="79" customWidth="1"/>
    <col min="4365" max="4370" width="6.875" style="79" customWidth="1"/>
    <col min="4371" max="4612" width="9" style="79"/>
    <col min="4613" max="4613" width="20.375" style="79" customWidth="1"/>
    <col min="4614" max="4614" width="7.875" style="79" customWidth="1"/>
    <col min="4615" max="4615" width="7.125" style="79" customWidth="1"/>
    <col min="4616" max="4616" width="6.875" style="79" customWidth="1"/>
    <col min="4617" max="4620" width="6.125" style="79" customWidth="1"/>
    <col min="4621" max="4626" width="6.875" style="79" customWidth="1"/>
    <col min="4627" max="4868" width="9" style="79"/>
    <col min="4869" max="4869" width="20.375" style="79" customWidth="1"/>
    <col min="4870" max="4870" width="7.875" style="79" customWidth="1"/>
    <col min="4871" max="4871" width="7.125" style="79" customWidth="1"/>
    <col min="4872" max="4872" width="6.875" style="79" customWidth="1"/>
    <col min="4873" max="4876" width="6.125" style="79" customWidth="1"/>
    <col min="4877" max="4882" width="6.875" style="79" customWidth="1"/>
    <col min="4883" max="5124" width="9" style="79"/>
    <col min="5125" max="5125" width="20.375" style="79" customWidth="1"/>
    <col min="5126" max="5126" width="7.875" style="79" customWidth="1"/>
    <col min="5127" max="5127" width="7.125" style="79" customWidth="1"/>
    <col min="5128" max="5128" width="6.875" style="79" customWidth="1"/>
    <col min="5129" max="5132" width="6.125" style="79" customWidth="1"/>
    <col min="5133" max="5138" width="6.875" style="79" customWidth="1"/>
    <col min="5139" max="5380" width="9" style="79"/>
    <col min="5381" max="5381" width="20.375" style="79" customWidth="1"/>
    <col min="5382" max="5382" width="7.875" style="79" customWidth="1"/>
    <col min="5383" max="5383" width="7.125" style="79" customWidth="1"/>
    <col min="5384" max="5384" width="6.875" style="79" customWidth="1"/>
    <col min="5385" max="5388" width="6.125" style="79" customWidth="1"/>
    <col min="5389" max="5394" width="6.875" style="79" customWidth="1"/>
    <col min="5395" max="5636" width="9" style="79"/>
    <col min="5637" max="5637" width="20.375" style="79" customWidth="1"/>
    <col min="5638" max="5638" width="7.875" style="79" customWidth="1"/>
    <col min="5639" max="5639" width="7.125" style="79" customWidth="1"/>
    <col min="5640" max="5640" width="6.875" style="79" customWidth="1"/>
    <col min="5641" max="5644" width="6.125" style="79" customWidth="1"/>
    <col min="5645" max="5650" width="6.875" style="79" customWidth="1"/>
    <col min="5651" max="5892" width="9" style="79"/>
    <col min="5893" max="5893" width="20.375" style="79" customWidth="1"/>
    <col min="5894" max="5894" width="7.875" style="79" customWidth="1"/>
    <col min="5895" max="5895" width="7.125" style="79" customWidth="1"/>
    <col min="5896" max="5896" width="6.875" style="79" customWidth="1"/>
    <col min="5897" max="5900" width="6.125" style="79" customWidth="1"/>
    <col min="5901" max="5906" width="6.875" style="79" customWidth="1"/>
    <col min="5907" max="6148" width="9" style="79"/>
    <col min="6149" max="6149" width="20.375" style="79" customWidth="1"/>
    <col min="6150" max="6150" width="7.875" style="79" customWidth="1"/>
    <col min="6151" max="6151" width="7.125" style="79" customWidth="1"/>
    <col min="6152" max="6152" width="6.875" style="79" customWidth="1"/>
    <col min="6153" max="6156" width="6.125" style="79" customWidth="1"/>
    <col min="6157" max="6162" width="6.875" style="79" customWidth="1"/>
    <col min="6163" max="6404" width="9" style="79"/>
    <col min="6405" max="6405" width="20.375" style="79" customWidth="1"/>
    <col min="6406" max="6406" width="7.875" style="79" customWidth="1"/>
    <col min="6407" max="6407" width="7.125" style="79" customWidth="1"/>
    <col min="6408" max="6408" width="6.875" style="79" customWidth="1"/>
    <col min="6409" max="6412" width="6.125" style="79" customWidth="1"/>
    <col min="6413" max="6418" width="6.875" style="79" customWidth="1"/>
    <col min="6419" max="6660" width="9" style="79"/>
    <col min="6661" max="6661" width="20.375" style="79" customWidth="1"/>
    <col min="6662" max="6662" width="7.875" style="79" customWidth="1"/>
    <col min="6663" max="6663" width="7.125" style="79" customWidth="1"/>
    <col min="6664" max="6664" width="6.875" style="79" customWidth="1"/>
    <col min="6665" max="6668" width="6.125" style="79" customWidth="1"/>
    <col min="6669" max="6674" width="6.875" style="79" customWidth="1"/>
    <col min="6675" max="6916" width="9" style="79"/>
    <col min="6917" max="6917" width="20.375" style="79" customWidth="1"/>
    <col min="6918" max="6918" width="7.875" style="79" customWidth="1"/>
    <col min="6919" max="6919" width="7.125" style="79" customWidth="1"/>
    <col min="6920" max="6920" width="6.875" style="79" customWidth="1"/>
    <col min="6921" max="6924" width="6.125" style="79" customWidth="1"/>
    <col min="6925" max="6930" width="6.875" style="79" customWidth="1"/>
    <col min="6931" max="7172" width="9" style="79"/>
    <col min="7173" max="7173" width="20.375" style="79" customWidth="1"/>
    <col min="7174" max="7174" width="7.875" style="79" customWidth="1"/>
    <col min="7175" max="7175" width="7.125" style="79" customWidth="1"/>
    <col min="7176" max="7176" width="6.875" style="79" customWidth="1"/>
    <col min="7177" max="7180" width="6.125" style="79" customWidth="1"/>
    <col min="7181" max="7186" width="6.875" style="79" customWidth="1"/>
    <col min="7187" max="7428" width="9" style="79"/>
    <col min="7429" max="7429" width="20.375" style="79" customWidth="1"/>
    <col min="7430" max="7430" width="7.875" style="79" customWidth="1"/>
    <col min="7431" max="7431" width="7.125" style="79" customWidth="1"/>
    <col min="7432" max="7432" width="6.875" style="79" customWidth="1"/>
    <col min="7433" max="7436" width="6.125" style="79" customWidth="1"/>
    <col min="7437" max="7442" width="6.875" style="79" customWidth="1"/>
    <col min="7443" max="7684" width="9" style="79"/>
    <col min="7685" max="7685" width="20.375" style="79" customWidth="1"/>
    <col min="7686" max="7686" width="7.875" style="79" customWidth="1"/>
    <col min="7687" max="7687" width="7.125" style="79" customWidth="1"/>
    <col min="7688" max="7688" width="6.875" style="79" customWidth="1"/>
    <col min="7689" max="7692" width="6.125" style="79" customWidth="1"/>
    <col min="7693" max="7698" width="6.875" style="79" customWidth="1"/>
    <col min="7699" max="7940" width="9" style="79"/>
    <col min="7941" max="7941" width="20.375" style="79" customWidth="1"/>
    <col min="7942" max="7942" width="7.875" style="79" customWidth="1"/>
    <col min="7943" max="7943" width="7.125" style="79" customWidth="1"/>
    <col min="7944" max="7944" width="6.875" style="79" customWidth="1"/>
    <col min="7945" max="7948" width="6.125" style="79" customWidth="1"/>
    <col min="7949" max="7954" width="6.875" style="79" customWidth="1"/>
    <col min="7955" max="8196" width="9" style="79"/>
    <col min="8197" max="8197" width="20.375" style="79" customWidth="1"/>
    <col min="8198" max="8198" width="7.875" style="79" customWidth="1"/>
    <col min="8199" max="8199" width="7.125" style="79" customWidth="1"/>
    <col min="8200" max="8200" width="6.875" style="79" customWidth="1"/>
    <col min="8201" max="8204" width="6.125" style="79" customWidth="1"/>
    <col min="8205" max="8210" width="6.875" style="79" customWidth="1"/>
    <col min="8211" max="8452" width="9" style="79"/>
    <col min="8453" max="8453" width="20.375" style="79" customWidth="1"/>
    <col min="8454" max="8454" width="7.875" style="79" customWidth="1"/>
    <col min="8455" max="8455" width="7.125" style="79" customWidth="1"/>
    <col min="8456" max="8456" width="6.875" style="79" customWidth="1"/>
    <col min="8457" max="8460" width="6.125" style="79" customWidth="1"/>
    <col min="8461" max="8466" width="6.875" style="79" customWidth="1"/>
    <col min="8467" max="8708" width="9" style="79"/>
    <col min="8709" max="8709" width="20.375" style="79" customWidth="1"/>
    <col min="8710" max="8710" width="7.875" style="79" customWidth="1"/>
    <col min="8711" max="8711" width="7.125" style="79" customWidth="1"/>
    <col min="8712" max="8712" width="6.875" style="79" customWidth="1"/>
    <col min="8713" max="8716" width="6.125" style="79" customWidth="1"/>
    <col min="8717" max="8722" width="6.875" style="79" customWidth="1"/>
    <col min="8723" max="8964" width="9" style="79"/>
    <col min="8965" max="8965" width="20.375" style="79" customWidth="1"/>
    <col min="8966" max="8966" width="7.875" style="79" customWidth="1"/>
    <col min="8967" max="8967" width="7.125" style="79" customWidth="1"/>
    <col min="8968" max="8968" width="6.875" style="79" customWidth="1"/>
    <col min="8969" max="8972" width="6.125" style="79" customWidth="1"/>
    <col min="8973" max="8978" width="6.875" style="79" customWidth="1"/>
    <col min="8979" max="9220" width="9" style="79"/>
    <col min="9221" max="9221" width="20.375" style="79" customWidth="1"/>
    <col min="9222" max="9222" width="7.875" style="79" customWidth="1"/>
    <col min="9223" max="9223" width="7.125" style="79" customWidth="1"/>
    <col min="9224" max="9224" width="6.875" style="79" customWidth="1"/>
    <col min="9225" max="9228" width="6.125" style="79" customWidth="1"/>
    <col min="9229" max="9234" width="6.875" style="79" customWidth="1"/>
    <col min="9235" max="9476" width="9" style="79"/>
    <col min="9477" max="9477" width="20.375" style="79" customWidth="1"/>
    <col min="9478" max="9478" width="7.875" style="79" customWidth="1"/>
    <col min="9479" max="9479" width="7.125" style="79" customWidth="1"/>
    <col min="9480" max="9480" width="6.875" style="79" customWidth="1"/>
    <col min="9481" max="9484" width="6.125" style="79" customWidth="1"/>
    <col min="9485" max="9490" width="6.875" style="79" customWidth="1"/>
    <col min="9491" max="9732" width="9" style="79"/>
    <col min="9733" max="9733" width="20.375" style="79" customWidth="1"/>
    <col min="9734" max="9734" width="7.875" style="79" customWidth="1"/>
    <col min="9735" max="9735" width="7.125" style="79" customWidth="1"/>
    <col min="9736" max="9736" width="6.875" style="79" customWidth="1"/>
    <col min="9737" max="9740" width="6.125" style="79" customWidth="1"/>
    <col min="9741" max="9746" width="6.875" style="79" customWidth="1"/>
    <col min="9747" max="9988" width="9" style="79"/>
    <col min="9989" max="9989" width="20.375" style="79" customWidth="1"/>
    <col min="9990" max="9990" width="7.875" style="79" customWidth="1"/>
    <col min="9991" max="9991" width="7.125" style="79" customWidth="1"/>
    <col min="9992" max="9992" width="6.875" style="79" customWidth="1"/>
    <col min="9993" max="9996" width="6.125" style="79" customWidth="1"/>
    <col min="9997" max="10002" width="6.875" style="79" customWidth="1"/>
    <col min="10003" max="10244" width="9" style="79"/>
    <col min="10245" max="10245" width="20.375" style="79" customWidth="1"/>
    <col min="10246" max="10246" width="7.875" style="79" customWidth="1"/>
    <col min="10247" max="10247" width="7.125" style="79" customWidth="1"/>
    <col min="10248" max="10248" width="6.875" style="79" customWidth="1"/>
    <col min="10249" max="10252" width="6.125" style="79" customWidth="1"/>
    <col min="10253" max="10258" width="6.875" style="79" customWidth="1"/>
    <col min="10259" max="10500" width="9" style="79"/>
    <col min="10501" max="10501" width="20.375" style="79" customWidth="1"/>
    <col min="10502" max="10502" width="7.875" style="79" customWidth="1"/>
    <col min="10503" max="10503" width="7.125" style="79" customWidth="1"/>
    <col min="10504" max="10504" width="6.875" style="79" customWidth="1"/>
    <col min="10505" max="10508" width="6.125" style="79" customWidth="1"/>
    <col min="10509" max="10514" width="6.875" style="79" customWidth="1"/>
    <col min="10515" max="10756" width="9" style="79"/>
    <col min="10757" max="10757" width="20.375" style="79" customWidth="1"/>
    <col min="10758" max="10758" width="7.875" style="79" customWidth="1"/>
    <col min="10759" max="10759" width="7.125" style="79" customWidth="1"/>
    <col min="10760" max="10760" width="6.875" style="79" customWidth="1"/>
    <col min="10761" max="10764" width="6.125" style="79" customWidth="1"/>
    <col min="10765" max="10770" width="6.875" style="79" customWidth="1"/>
    <col min="10771" max="11012" width="9" style="79"/>
    <col min="11013" max="11013" width="20.375" style="79" customWidth="1"/>
    <col min="11014" max="11014" width="7.875" style="79" customWidth="1"/>
    <col min="11015" max="11015" width="7.125" style="79" customWidth="1"/>
    <col min="11016" max="11016" width="6.875" style="79" customWidth="1"/>
    <col min="11017" max="11020" width="6.125" style="79" customWidth="1"/>
    <col min="11021" max="11026" width="6.875" style="79" customWidth="1"/>
    <col min="11027" max="11268" width="9" style="79"/>
    <col min="11269" max="11269" width="20.375" style="79" customWidth="1"/>
    <col min="11270" max="11270" width="7.875" style="79" customWidth="1"/>
    <col min="11271" max="11271" width="7.125" style="79" customWidth="1"/>
    <col min="11272" max="11272" width="6.875" style="79" customWidth="1"/>
    <col min="11273" max="11276" width="6.125" style="79" customWidth="1"/>
    <col min="11277" max="11282" width="6.875" style="79" customWidth="1"/>
    <col min="11283" max="11524" width="9" style="79"/>
    <col min="11525" max="11525" width="20.375" style="79" customWidth="1"/>
    <col min="11526" max="11526" width="7.875" style="79" customWidth="1"/>
    <col min="11527" max="11527" width="7.125" style="79" customWidth="1"/>
    <col min="11528" max="11528" width="6.875" style="79" customWidth="1"/>
    <col min="11529" max="11532" width="6.125" style="79" customWidth="1"/>
    <col min="11533" max="11538" width="6.875" style="79" customWidth="1"/>
    <col min="11539" max="11780" width="9" style="79"/>
    <col min="11781" max="11781" width="20.375" style="79" customWidth="1"/>
    <col min="11782" max="11782" width="7.875" style="79" customWidth="1"/>
    <col min="11783" max="11783" width="7.125" style="79" customWidth="1"/>
    <col min="11784" max="11784" width="6.875" style="79" customWidth="1"/>
    <col min="11785" max="11788" width="6.125" style="79" customWidth="1"/>
    <col min="11789" max="11794" width="6.875" style="79" customWidth="1"/>
    <col min="11795" max="12036" width="9" style="79"/>
    <col min="12037" max="12037" width="20.375" style="79" customWidth="1"/>
    <col min="12038" max="12038" width="7.875" style="79" customWidth="1"/>
    <col min="12039" max="12039" width="7.125" style="79" customWidth="1"/>
    <col min="12040" max="12040" width="6.875" style="79" customWidth="1"/>
    <col min="12041" max="12044" width="6.125" style="79" customWidth="1"/>
    <col min="12045" max="12050" width="6.875" style="79" customWidth="1"/>
    <col min="12051" max="12292" width="9" style="79"/>
    <col min="12293" max="12293" width="20.375" style="79" customWidth="1"/>
    <col min="12294" max="12294" width="7.875" style="79" customWidth="1"/>
    <col min="12295" max="12295" width="7.125" style="79" customWidth="1"/>
    <col min="12296" max="12296" width="6.875" style="79" customWidth="1"/>
    <col min="12297" max="12300" width="6.125" style="79" customWidth="1"/>
    <col min="12301" max="12306" width="6.875" style="79" customWidth="1"/>
    <col min="12307" max="12548" width="9" style="79"/>
    <col min="12549" max="12549" width="20.375" style="79" customWidth="1"/>
    <col min="12550" max="12550" width="7.875" style="79" customWidth="1"/>
    <col min="12551" max="12551" width="7.125" style="79" customWidth="1"/>
    <col min="12552" max="12552" width="6.875" style="79" customWidth="1"/>
    <col min="12553" max="12556" width="6.125" style="79" customWidth="1"/>
    <col min="12557" max="12562" width="6.875" style="79" customWidth="1"/>
    <col min="12563" max="12804" width="9" style="79"/>
    <col min="12805" max="12805" width="20.375" style="79" customWidth="1"/>
    <col min="12806" max="12806" width="7.875" style="79" customWidth="1"/>
    <col min="12807" max="12807" width="7.125" style="79" customWidth="1"/>
    <col min="12808" max="12808" width="6.875" style="79" customWidth="1"/>
    <col min="12809" max="12812" width="6.125" style="79" customWidth="1"/>
    <col min="12813" max="12818" width="6.875" style="79" customWidth="1"/>
    <col min="12819" max="13060" width="9" style="79"/>
    <col min="13061" max="13061" width="20.375" style="79" customWidth="1"/>
    <col min="13062" max="13062" width="7.875" style="79" customWidth="1"/>
    <col min="13063" max="13063" width="7.125" style="79" customWidth="1"/>
    <col min="13064" max="13064" width="6.875" style="79" customWidth="1"/>
    <col min="13065" max="13068" width="6.125" style="79" customWidth="1"/>
    <col min="13069" max="13074" width="6.875" style="79" customWidth="1"/>
    <col min="13075" max="13316" width="9" style="79"/>
    <col min="13317" max="13317" width="20.375" style="79" customWidth="1"/>
    <col min="13318" max="13318" width="7.875" style="79" customWidth="1"/>
    <col min="13319" max="13319" width="7.125" style="79" customWidth="1"/>
    <col min="13320" max="13320" width="6.875" style="79" customWidth="1"/>
    <col min="13321" max="13324" width="6.125" style="79" customWidth="1"/>
    <col min="13325" max="13330" width="6.875" style="79" customWidth="1"/>
    <col min="13331" max="13572" width="9" style="79"/>
    <col min="13573" max="13573" width="20.375" style="79" customWidth="1"/>
    <col min="13574" max="13574" width="7.875" style="79" customWidth="1"/>
    <col min="13575" max="13575" width="7.125" style="79" customWidth="1"/>
    <col min="13576" max="13576" width="6.875" style="79" customWidth="1"/>
    <col min="13577" max="13580" width="6.125" style="79" customWidth="1"/>
    <col min="13581" max="13586" width="6.875" style="79" customWidth="1"/>
    <col min="13587" max="13828" width="9" style="79"/>
    <col min="13829" max="13829" width="20.375" style="79" customWidth="1"/>
    <col min="13830" max="13830" width="7.875" style="79" customWidth="1"/>
    <col min="13831" max="13831" width="7.125" style="79" customWidth="1"/>
    <col min="13832" max="13832" width="6.875" style="79" customWidth="1"/>
    <col min="13833" max="13836" width="6.125" style="79" customWidth="1"/>
    <col min="13837" max="13842" width="6.875" style="79" customWidth="1"/>
    <col min="13843" max="14084" width="9" style="79"/>
    <col min="14085" max="14085" width="20.375" style="79" customWidth="1"/>
    <col min="14086" max="14086" width="7.875" style="79" customWidth="1"/>
    <col min="14087" max="14087" width="7.125" style="79" customWidth="1"/>
    <col min="14088" max="14088" width="6.875" style="79" customWidth="1"/>
    <col min="14089" max="14092" width="6.125" style="79" customWidth="1"/>
    <col min="14093" max="14098" width="6.875" style="79" customWidth="1"/>
    <col min="14099" max="14340" width="9" style="79"/>
    <col min="14341" max="14341" width="20.375" style="79" customWidth="1"/>
    <col min="14342" max="14342" width="7.875" style="79" customWidth="1"/>
    <col min="14343" max="14343" width="7.125" style="79" customWidth="1"/>
    <col min="14344" max="14344" width="6.875" style="79" customWidth="1"/>
    <col min="14345" max="14348" width="6.125" style="79" customWidth="1"/>
    <col min="14349" max="14354" width="6.875" style="79" customWidth="1"/>
    <col min="14355" max="14596" width="9" style="79"/>
    <col min="14597" max="14597" width="20.375" style="79" customWidth="1"/>
    <col min="14598" max="14598" width="7.875" style="79" customWidth="1"/>
    <col min="14599" max="14599" width="7.125" style="79" customWidth="1"/>
    <col min="14600" max="14600" width="6.875" style="79" customWidth="1"/>
    <col min="14601" max="14604" width="6.125" style="79" customWidth="1"/>
    <col min="14605" max="14610" width="6.875" style="79" customWidth="1"/>
    <col min="14611" max="14852" width="9" style="79"/>
    <col min="14853" max="14853" width="20.375" style="79" customWidth="1"/>
    <col min="14854" max="14854" width="7.875" style="79" customWidth="1"/>
    <col min="14855" max="14855" width="7.125" style="79" customWidth="1"/>
    <col min="14856" max="14856" width="6.875" style="79" customWidth="1"/>
    <col min="14857" max="14860" width="6.125" style="79" customWidth="1"/>
    <col min="14861" max="14866" width="6.875" style="79" customWidth="1"/>
    <col min="14867" max="15108" width="9" style="79"/>
    <col min="15109" max="15109" width="20.375" style="79" customWidth="1"/>
    <col min="15110" max="15110" width="7.875" style="79" customWidth="1"/>
    <col min="15111" max="15111" width="7.125" style="79" customWidth="1"/>
    <col min="15112" max="15112" width="6.875" style="79" customWidth="1"/>
    <col min="15113" max="15116" width="6.125" style="79" customWidth="1"/>
    <col min="15117" max="15122" width="6.875" style="79" customWidth="1"/>
    <col min="15123" max="15364" width="9" style="79"/>
    <col min="15365" max="15365" width="20.375" style="79" customWidth="1"/>
    <col min="15366" max="15366" width="7.875" style="79" customWidth="1"/>
    <col min="15367" max="15367" width="7.125" style="79" customWidth="1"/>
    <col min="15368" max="15368" width="6.875" style="79" customWidth="1"/>
    <col min="15369" max="15372" width="6.125" style="79" customWidth="1"/>
    <col min="15373" max="15378" width="6.875" style="79" customWidth="1"/>
    <col min="15379" max="15620" width="9" style="79"/>
    <col min="15621" max="15621" width="20.375" style="79" customWidth="1"/>
    <col min="15622" max="15622" width="7.875" style="79" customWidth="1"/>
    <col min="15623" max="15623" width="7.125" style="79" customWidth="1"/>
    <col min="15624" max="15624" width="6.875" style="79" customWidth="1"/>
    <col min="15625" max="15628" width="6.125" style="79" customWidth="1"/>
    <col min="15629" max="15634" width="6.875" style="79" customWidth="1"/>
    <col min="15635" max="15876" width="9" style="79"/>
    <col min="15877" max="15877" width="20.375" style="79" customWidth="1"/>
    <col min="15878" max="15878" width="7.875" style="79" customWidth="1"/>
    <col min="15879" max="15879" width="7.125" style="79" customWidth="1"/>
    <col min="15880" max="15880" width="6.875" style="79" customWidth="1"/>
    <col min="15881" max="15884" width="6.125" style="79" customWidth="1"/>
    <col min="15885" max="15890" width="6.875" style="79" customWidth="1"/>
    <col min="15891" max="16132" width="9" style="79"/>
    <col min="16133" max="16133" width="20.375" style="79" customWidth="1"/>
    <col min="16134" max="16134" width="7.875" style="79" customWidth="1"/>
    <col min="16135" max="16135" width="7.125" style="79" customWidth="1"/>
    <col min="16136" max="16136" width="6.875" style="79" customWidth="1"/>
    <col min="16137" max="16140" width="6.125" style="79" customWidth="1"/>
    <col min="16141" max="16146" width="6.875" style="79" customWidth="1"/>
    <col min="16147" max="16384" width="9" style="79"/>
  </cols>
  <sheetData>
    <row r="1" spans="1:27" s="75" customFormat="1" ht="22.5">
      <c r="A1" s="149" t="s">
        <v>420</v>
      </c>
      <c r="B1" s="149"/>
      <c r="C1" s="149"/>
      <c r="D1" s="149"/>
      <c r="E1" s="149"/>
      <c r="F1" s="149"/>
      <c r="G1" s="149"/>
      <c r="H1" s="149"/>
      <c r="I1" s="149"/>
      <c r="J1" s="149"/>
      <c r="K1" s="149"/>
      <c r="L1" s="149"/>
      <c r="M1" s="149"/>
    </row>
    <row r="2" spans="1:27" s="75" customFormat="1" ht="22.5">
      <c r="A2" s="150" t="s">
        <v>421</v>
      </c>
      <c r="B2" s="151" t="s">
        <v>422</v>
      </c>
      <c r="C2" s="151"/>
      <c r="D2" s="151"/>
      <c r="E2" s="151"/>
      <c r="F2" s="151"/>
      <c r="G2" s="151"/>
      <c r="H2" s="151"/>
      <c r="I2" s="151"/>
      <c r="J2" s="151"/>
      <c r="K2" s="151"/>
      <c r="L2" s="151"/>
      <c r="M2" s="151"/>
    </row>
    <row r="3" spans="1:27" ht="24">
      <c r="A3" s="150"/>
      <c r="B3" s="76" t="s">
        <v>423</v>
      </c>
      <c r="C3" s="76" t="s">
        <v>424</v>
      </c>
      <c r="D3" s="76" t="s">
        <v>425</v>
      </c>
      <c r="E3" s="76" t="s">
        <v>426</v>
      </c>
      <c r="F3" s="76" t="s">
        <v>427</v>
      </c>
      <c r="G3" s="76" t="s">
        <v>428</v>
      </c>
      <c r="H3" s="76" t="s">
        <v>429</v>
      </c>
      <c r="I3" s="77" t="s">
        <v>430</v>
      </c>
      <c r="J3" s="78" t="s">
        <v>431</v>
      </c>
      <c r="K3" s="78" t="s">
        <v>432</v>
      </c>
      <c r="L3" s="78" t="s">
        <v>433</v>
      </c>
      <c r="M3" s="78" t="s">
        <v>451</v>
      </c>
      <c r="N3" s="78" t="s">
        <v>452</v>
      </c>
      <c r="O3" s="78" t="s">
        <v>467</v>
      </c>
      <c r="P3" s="78" t="s">
        <v>455</v>
      </c>
      <c r="Q3" s="84" t="s">
        <v>468</v>
      </c>
      <c r="R3" s="79" t="s">
        <v>454</v>
      </c>
      <c r="S3" s="79" t="s">
        <v>469</v>
      </c>
      <c r="T3" s="79" t="s">
        <v>456</v>
      </c>
      <c r="U3" s="79" t="s">
        <v>457</v>
      </c>
      <c r="V3" s="79" t="s">
        <v>464</v>
      </c>
      <c r="W3" s="79" t="s">
        <v>458</v>
      </c>
      <c r="X3" s="79" t="s">
        <v>459</v>
      </c>
      <c r="Y3" s="79" t="s">
        <v>460</v>
      </c>
      <c r="Z3" s="79" t="s">
        <v>465</v>
      </c>
      <c r="AA3" s="79" t="s">
        <v>470</v>
      </c>
    </row>
    <row r="4" spans="1:27" ht="48">
      <c r="A4" s="80" t="s">
        <v>434</v>
      </c>
      <c r="B4" s="80">
        <v>100</v>
      </c>
      <c r="C4" s="80">
        <v>60</v>
      </c>
      <c r="D4" s="80">
        <v>30</v>
      </c>
      <c r="E4" s="80">
        <v>20</v>
      </c>
      <c r="F4" s="80"/>
      <c r="G4" s="80"/>
      <c r="H4" s="80">
        <v>20</v>
      </c>
      <c r="I4" s="78">
        <v>10</v>
      </c>
      <c r="J4" s="78"/>
      <c r="K4" s="78"/>
      <c r="L4" s="78"/>
      <c r="M4" s="78"/>
      <c r="AA4" s="79" t="s">
        <v>471</v>
      </c>
    </row>
    <row r="5" spans="1:27" ht="24">
      <c r="A5" s="80" t="s">
        <v>435</v>
      </c>
      <c r="B5" s="80">
        <v>60</v>
      </c>
      <c r="C5" s="80">
        <v>30</v>
      </c>
      <c r="D5" s="80">
        <v>15</v>
      </c>
      <c r="E5" s="80">
        <v>10</v>
      </c>
      <c r="F5" s="80"/>
      <c r="G5" s="80"/>
      <c r="H5" s="80"/>
      <c r="I5" s="78"/>
      <c r="J5" s="78"/>
      <c r="K5" s="78"/>
      <c r="L5" s="78"/>
      <c r="M5" s="78"/>
      <c r="AA5" s="79" t="s">
        <v>477</v>
      </c>
    </row>
    <row r="6" spans="1:27">
      <c r="A6" s="85" t="s">
        <v>492</v>
      </c>
      <c r="B6" s="85"/>
      <c r="C6" s="85"/>
      <c r="D6" s="85"/>
      <c r="E6" s="85">
        <v>15</v>
      </c>
      <c r="F6" s="85"/>
      <c r="G6" s="85"/>
      <c r="H6" s="85"/>
      <c r="I6" s="78"/>
      <c r="J6" s="78"/>
      <c r="K6" s="78"/>
      <c r="L6" s="78"/>
      <c r="M6" s="78"/>
    </row>
    <row r="7" spans="1:27" ht="36">
      <c r="A7" s="80" t="s">
        <v>436</v>
      </c>
      <c r="B7" s="80"/>
      <c r="C7" s="80"/>
      <c r="D7" s="80"/>
      <c r="E7" s="80">
        <v>5</v>
      </c>
      <c r="F7" s="80"/>
      <c r="G7" s="80"/>
      <c r="H7" s="80"/>
      <c r="I7" s="78"/>
      <c r="J7" s="78"/>
      <c r="K7" s="78"/>
      <c r="L7" s="78"/>
      <c r="M7" s="78"/>
      <c r="AA7" s="79" t="s">
        <v>476</v>
      </c>
    </row>
    <row r="8" spans="1:27" ht="24">
      <c r="A8" s="80" t="s">
        <v>437</v>
      </c>
      <c r="B8" s="80">
        <v>80</v>
      </c>
      <c r="C8" s="80">
        <v>50</v>
      </c>
      <c r="D8" s="80">
        <v>20</v>
      </c>
      <c r="E8" s="80"/>
      <c r="F8" s="80"/>
      <c r="G8" s="80"/>
      <c r="H8" s="80"/>
      <c r="I8" s="78"/>
      <c r="J8" s="78"/>
      <c r="K8" s="78"/>
      <c r="L8" s="78"/>
      <c r="M8" s="78"/>
      <c r="AA8" s="79" t="s">
        <v>473</v>
      </c>
    </row>
    <row r="9" spans="1:27" ht="48">
      <c r="A9" s="80" t="s">
        <v>438</v>
      </c>
      <c r="B9" s="80">
        <v>80</v>
      </c>
      <c r="C9" s="80">
        <v>40</v>
      </c>
      <c r="D9" s="80"/>
      <c r="E9" s="80"/>
      <c r="F9" s="80">
        <v>15</v>
      </c>
      <c r="G9" s="80">
        <v>10</v>
      </c>
      <c r="H9" s="80"/>
      <c r="I9" s="78"/>
      <c r="J9" s="78"/>
      <c r="K9" s="78"/>
      <c r="L9" s="78"/>
      <c r="M9" s="78"/>
      <c r="AA9" s="79" t="s">
        <v>474</v>
      </c>
    </row>
    <row r="10" spans="1:27" ht="24">
      <c r="A10" s="81" t="s">
        <v>453</v>
      </c>
      <c r="B10" s="82"/>
      <c r="C10" s="82"/>
      <c r="D10" s="82"/>
      <c r="E10" s="82"/>
      <c r="F10" s="82"/>
      <c r="G10" s="82"/>
      <c r="H10" s="81"/>
      <c r="I10" s="78"/>
      <c r="J10" s="78"/>
      <c r="K10" s="78"/>
      <c r="L10" s="78"/>
      <c r="M10" s="78">
        <v>200</v>
      </c>
      <c r="N10" s="79">
        <v>150</v>
      </c>
      <c r="P10" s="79">
        <v>300</v>
      </c>
      <c r="R10" s="79">
        <v>100</v>
      </c>
      <c r="T10" s="79">
        <v>60</v>
      </c>
      <c r="U10" s="79">
        <v>20</v>
      </c>
      <c r="W10" s="79">
        <v>20</v>
      </c>
      <c r="X10" s="79">
        <v>10</v>
      </c>
      <c r="Y10" s="79">
        <v>5</v>
      </c>
      <c r="AA10" s="79" t="s">
        <v>475</v>
      </c>
    </row>
    <row r="11" spans="1:27" ht="24">
      <c r="A11" s="80" t="s">
        <v>439</v>
      </c>
      <c r="B11" s="80">
        <v>100</v>
      </c>
      <c r="C11" s="80">
        <v>60</v>
      </c>
      <c r="D11" s="80">
        <v>30</v>
      </c>
      <c r="E11" s="80">
        <v>20</v>
      </c>
      <c r="F11" s="80"/>
      <c r="G11" s="80"/>
      <c r="H11" s="80"/>
      <c r="I11" s="78"/>
      <c r="J11" s="78"/>
      <c r="K11" s="78"/>
      <c r="L11" s="78"/>
      <c r="M11" s="78"/>
      <c r="AA11" s="79" t="s">
        <v>622</v>
      </c>
    </row>
    <row r="12" spans="1:27">
      <c r="A12" s="80" t="s">
        <v>440</v>
      </c>
      <c r="B12" s="83"/>
      <c r="C12" s="83"/>
      <c r="D12" s="83"/>
      <c r="E12" s="83"/>
      <c r="F12" s="83"/>
      <c r="G12" s="83"/>
      <c r="H12" s="80"/>
      <c r="I12" s="78"/>
      <c r="J12" s="78">
        <v>8</v>
      </c>
      <c r="K12" s="78">
        <v>4</v>
      </c>
      <c r="L12" s="78">
        <v>1</v>
      </c>
      <c r="M12" s="78"/>
    </row>
    <row r="13" spans="1:27" ht="24">
      <c r="A13" s="80" t="s">
        <v>441</v>
      </c>
      <c r="B13" s="80">
        <v>30</v>
      </c>
      <c r="C13" s="80">
        <v>20</v>
      </c>
      <c r="D13" s="80"/>
      <c r="E13" s="80"/>
      <c r="F13" s="80"/>
      <c r="G13" s="80"/>
      <c r="H13" s="80"/>
      <c r="I13" s="78"/>
      <c r="J13" s="78"/>
      <c r="K13" s="78"/>
      <c r="L13" s="78"/>
      <c r="M13" s="78"/>
      <c r="AA13" s="79" t="s">
        <v>472</v>
      </c>
    </row>
    <row r="14" spans="1:27" ht="24">
      <c r="A14" s="80" t="s">
        <v>442</v>
      </c>
      <c r="B14" s="81">
        <v>15</v>
      </c>
      <c r="C14" s="81">
        <v>10</v>
      </c>
      <c r="D14" s="81"/>
      <c r="E14" s="81"/>
      <c r="F14" s="81"/>
      <c r="G14" s="81"/>
      <c r="H14" s="81"/>
      <c r="I14" s="78"/>
      <c r="J14" s="78"/>
      <c r="K14" s="78"/>
      <c r="L14" s="78"/>
      <c r="M14" s="78"/>
      <c r="AA14" s="79" t="s">
        <v>472</v>
      </c>
    </row>
    <row r="15" spans="1:27" ht="24">
      <c r="A15" s="80" t="s">
        <v>443</v>
      </c>
      <c r="B15" s="81">
        <v>5</v>
      </c>
      <c r="C15" s="81">
        <v>2</v>
      </c>
      <c r="D15" s="81"/>
      <c r="E15" s="81"/>
      <c r="F15" s="81"/>
      <c r="G15" s="81"/>
      <c r="H15" s="81"/>
      <c r="I15" s="78"/>
      <c r="J15" s="78"/>
      <c r="K15" s="78"/>
      <c r="L15" s="78"/>
      <c r="M15" s="78"/>
      <c r="AA15" s="79" t="s">
        <v>472</v>
      </c>
    </row>
    <row r="16" spans="1:27">
      <c r="A16" s="81" t="s">
        <v>444</v>
      </c>
      <c r="B16" s="81">
        <v>100</v>
      </c>
      <c r="C16" s="81">
        <v>60</v>
      </c>
      <c r="D16" s="81">
        <v>20</v>
      </c>
      <c r="E16" s="81"/>
      <c r="F16" s="81"/>
      <c r="G16" s="81"/>
      <c r="H16" s="81"/>
      <c r="I16" s="78"/>
      <c r="J16" s="78"/>
      <c r="K16" s="78"/>
      <c r="L16" s="78"/>
      <c r="M16" s="78"/>
    </row>
    <row r="17" spans="1:27" ht="24">
      <c r="A17" s="80" t="s">
        <v>461</v>
      </c>
      <c r="B17" s="80">
        <v>80</v>
      </c>
      <c r="C17" s="82">
        <v>30</v>
      </c>
      <c r="D17" s="80">
        <v>10</v>
      </c>
      <c r="E17" s="82"/>
      <c r="F17" s="82"/>
      <c r="G17" s="82"/>
      <c r="H17" s="82"/>
      <c r="I17" s="78"/>
      <c r="J17" s="78"/>
      <c r="K17" s="78"/>
      <c r="L17" s="78"/>
      <c r="M17" s="78"/>
      <c r="AA17" s="79" t="s">
        <v>475</v>
      </c>
    </row>
    <row r="18" spans="1:27" ht="24">
      <c r="A18" s="80" t="s">
        <v>462</v>
      </c>
      <c r="B18" s="80"/>
      <c r="C18" s="80">
        <v>10</v>
      </c>
      <c r="D18" s="80">
        <v>5</v>
      </c>
      <c r="E18" s="80"/>
      <c r="F18" s="80"/>
      <c r="G18" s="80"/>
      <c r="H18" s="80"/>
      <c r="I18" s="78"/>
      <c r="J18" s="78"/>
      <c r="K18" s="78"/>
      <c r="L18" s="78"/>
      <c r="M18" s="78"/>
      <c r="AA18" s="79" t="s">
        <v>475</v>
      </c>
    </row>
    <row r="19" spans="1:27" ht="24">
      <c r="A19" s="80" t="s">
        <v>445</v>
      </c>
      <c r="B19" s="80"/>
      <c r="C19" s="80">
        <v>5</v>
      </c>
      <c r="D19" s="80">
        <v>3</v>
      </c>
      <c r="E19" s="80"/>
      <c r="F19" s="80"/>
      <c r="G19" s="80"/>
      <c r="H19" s="80"/>
      <c r="I19" s="78"/>
      <c r="J19" s="78"/>
      <c r="K19" s="78"/>
      <c r="L19" s="78"/>
      <c r="M19" s="78"/>
      <c r="AA19" s="79" t="s">
        <v>475</v>
      </c>
    </row>
    <row r="20" spans="1:27" ht="24">
      <c r="A20" s="80" t="s">
        <v>463</v>
      </c>
      <c r="B20" s="83"/>
      <c r="C20" s="83"/>
      <c r="D20" s="83"/>
      <c r="E20" s="80"/>
      <c r="F20" s="80"/>
      <c r="G20" s="80"/>
      <c r="H20" s="83"/>
      <c r="I20" s="78"/>
      <c r="J20" s="78"/>
      <c r="K20" s="78"/>
      <c r="L20" s="78"/>
      <c r="M20" s="78"/>
      <c r="R20" s="79">
        <v>10</v>
      </c>
      <c r="T20" s="79">
        <v>8</v>
      </c>
      <c r="U20" s="79">
        <v>6</v>
      </c>
      <c r="V20" s="79">
        <v>4</v>
      </c>
      <c r="W20" s="79">
        <v>5</v>
      </c>
      <c r="X20" s="79">
        <v>4</v>
      </c>
      <c r="Y20" s="79">
        <v>3</v>
      </c>
      <c r="Z20" s="79">
        <v>2</v>
      </c>
      <c r="AA20" s="79" t="s">
        <v>475</v>
      </c>
    </row>
    <row r="21" spans="1:27" ht="10.5" customHeight="1">
      <c r="A21" s="78" t="s">
        <v>466</v>
      </c>
      <c r="B21" s="78"/>
      <c r="C21" s="78"/>
      <c r="D21" s="78"/>
      <c r="E21" s="78"/>
      <c r="F21" s="78"/>
      <c r="G21" s="78"/>
      <c r="H21" s="78"/>
      <c r="I21" s="78"/>
      <c r="J21" s="78"/>
      <c r="K21" s="78"/>
      <c r="L21" s="78"/>
      <c r="M21" s="78">
        <v>80</v>
      </c>
      <c r="N21" s="79">
        <v>50</v>
      </c>
      <c r="O21" s="79">
        <v>30</v>
      </c>
      <c r="Q21" s="79">
        <v>30</v>
      </c>
      <c r="S21" s="79">
        <v>20</v>
      </c>
      <c r="T21" s="79">
        <v>30</v>
      </c>
      <c r="U21" s="79">
        <v>10</v>
      </c>
      <c r="V21" s="79">
        <v>5</v>
      </c>
      <c r="AA21" s="79" t="s">
        <v>475</v>
      </c>
    </row>
  </sheetData>
  <mergeCells count="3">
    <mergeCell ref="A1:M1"/>
    <mergeCell ref="A2:A3"/>
    <mergeCell ref="B2:M2"/>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总</vt:lpstr>
      <vt:lpstr>16-17业绩分汇总</vt:lpstr>
      <vt:lpstr>16-17业绩明细</vt:lpstr>
      <vt:lpstr>基础数据</vt:lpstr>
      <vt:lpstr>计分标准</vt:lpstr>
      <vt:lpstr>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cp:lastPrinted>2016-07-03T02:27:01Z</cp:lastPrinted>
  <dcterms:created xsi:type="dcterms:W3CDTF">2006-09-16T00:00:00Z</dcterms:created>
  <dcterms:modified xsi:type="dcterms:W3CDTF">2017-06-16T08:25:22Z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ies>
</file>